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66925"/>
  <mc:AlternateContent xmlns:mc="http://schemas.openxmlformats.org/markup-compatibility/2006">
    <mc:Choice Requires="x15">
      <x15ac:absPath xmlns:x15ac="http://schemas.microsoft.com/office/spreadsheetml/2010/11/ac" url="https://hillingdon-my.sharepoint.com/personal/gcollier_hillingdon_gov_uk/Documents/BCF/Performance/2024-25 Reporting Templates/Q1/"/>
    </mc:Choice>
  </mc:AlternateContent>
  <xr:revisionPtr revIDLastSave="77" documentId="8_{250047F9-FDE3-4689-8E14-2F98F4385D56}" xr6:coauthVersionLast="47" xr6:coauthVersionMax="47" xr10:uidLastSave="{8215D462-1575-4B79-B472-0DA8D488AB03}"/>
  <bookViews>
    <workbookView xWindow="-108" yWindow="-108" windowWidth="30936" windowHeight="16896" tabRatio="689" firstSheet="1" activeTab="2" xr2:uid="{00000000-000D-0000-FFFF-FFFF00000000}"/>
  </bookViews>
  <sheets>
    <sheet name="1. Guidance" sheetId="89" r:id="rId1"/>
    <sheet name="2. Cover" sheetId="2" r:id="rId2"/>
    <sheet name="3. Spend and activity" sheetId="73" r:id="rId3"/>
    <sheet name="sch" sheetId="91" state="hidden" r:id="rId4"/>
    <sheet name="24-25 Plan Spend(tb update)" sheetId="90" state="hidden" r:id="rId5"/>
    <sheet name="units lookup" sheetId="68" state="hidden" r:id="rId6"/>
    <sheet name="units..." sheetId="50"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_123Graph_A" localSheetId="0" hidden="1">'[1]Model inputs'!#REF!</definedName>
    <definedName name="__123Graph_A" localSheetId="2" hidden="1">'[1]Model inputs'!#REF!</definedName>
    <definedName name="__123Graph_A" localSheetId="5" hidden="1">'[1]Model inputs'!#REF!</definedName>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xlnm._FilterDatabase" localSheetId="0" hidden="1">#REF!</definedName>
    <definedName name="_xlnm._FilterDatabase" localSheetId="4" hidden="1">'24-25 Plan Spend(tb update)'!$A$1:$M$1979</definedName>
    <definedName name="_xlnm._FilterDatabase" localSheetId="2" hidden="1">#REF!</definedName>
    <definedName name="_xlnm._FilterDatabase" localSheetId="5" hidden="1">#REF!</definedName>
    <definedName name="_xlnm._FilterDatabase" hidden="1">#REF!</definedName>
    <definedName name="_Order1" hidden="1">255</definedName>
    <definedName name="_Order2" hidden="1">0</definedName>
    <definedName name="_Regression_Out" localSheetId="0" hidden="1">#REF!</definedName>
    <definedName name="_Regression_Out" localSheetId="2" hidden="1">#REF!</definedName>
    <definedName name="_Regression_Out" hidden="1">#REF!</definedName>
    <definedName name="_Regression_X" localSheetId="0" hidden="1">#REF!</definedName>
    <definedName name="_Regression_X" localSheetId="2" hidden="1">#REF!</definedName>
    <definedName name="_Regression_X" hidden="1">#REF!</definedName>
    <definedName name="_Regression_Y" localSheetId="0" hidden="1">#REF!</definedName>
    <definedName name="_Regression_Y" localSheetId="2" hidden="1">#REF!</definedName>
    <definedName name="_Regression_Y" hidden="1">#REF!</definedName>
    <definedName name="a1_Integrated_Care_Planning_and_Navigation" localSheetId="0">#REF!</definedName>
    <definedName name="a1_Integrated_Care_Planning_and_Navigation" localSheetId="2">#REF!</definedName>
    <definedName name="a1_Integrated_Care_Planning_and_Navigation">#REF!</definedName>
    <definedName name="a10_Prevention___Early_Intervention" localSheetId="0">#REF!</definedName>
    <definedName name="a10_Prevention___Early_Intervention" localSheetId="2">#REF!</definedName>
    <definedName name="a10_Prevention___Early_Intervention">#REF!</definedName>
    <definedName name="a11_Carers_Services" localSheetId="0">#REF!</definedName>
    <definedName name="a11_Carers_Services" localSheetId="2">#REF!</definedName>
    <definedName name="a11_Carers_Services">#REF!</definedName>
    <definedName name="a12_Care_Act_Implementation_Related_Duties" localSheetId="0">#REF!</definedName>
    <definedName name="a12_Care_Act_Implementation_Related_Duties" localSheetId="2">#REF!</definedName>
    <definedName name="a12_Care_Act_Implementation_Related_Duties">#REF!</definedName>
    <definedName name="a13_Assistive_Technologies_and_Equipment" localSheetId="0">#REF!</definedName>
    <definedName name="a13_Assistive_Technologies_and_Equipment" localSheetId="2">#REF!</definedName>
    <definedName name="a13_Assistive_Technologies_and_Equipment">#REF!</definedName>
    <definedName name="a15_Personalised_Budgeting_and_Commissioning" localSheetId="0">#REF!</definedName>
    <definedName name="a15_Personalised_Budgeting_and_Commissioning" localSheetId="2">#REF!</definedName>
    <definedName name="a15_Personalised_Budgeting_and_Commissioning">#REF!</definedName>
    <definedName name="a2_Intermediate_Care_Services" localSheetId="0">#REF!</definedName>
    <definedName name="a2_Intermediate_Care_Services" localSheetId="2">#REF!</definedName>
    <definedName name="a2_Intermediate_Care_Services">#REF!</definedName>
    <definedName name="a4_High_Impact_Change_Model_for_Managing_Transfer_of_Care" localSheetId="0">#REF!</definedName>
    <definedName name="a4_High_Impact_Change_Model_for_Managing_Transfer_of_Care" localSheetId="2">#REF!</definedName>
    <definedName name="a4_High_Impact_Change_Model_for_Managing_Transfer_of_Care">#REF!</definedName>
    <definedName name="a6_DFG_Related_Schemes" localSheetId="0">#REF!</definedName>
    <definedName name="a6_DFG_Related_Schemes" localSheetId="2">#REF!</definedName>
    <definedName name="a6_DFG_Related_Schemes">#REF!</definedName>
    <definedName name="a8_Residential_Placements" localSheetId="0">#REF!</definedName>
    <definedName name="a8_Residential_Placements" localSheetId="2">#REF!</definedName>
    <definedName name="a8_Residential_Placements">#REF!</definedName>
    <definedName name="a9_Enablers_for_Integration" localSheetId="0">#REF!</definedName>
    <definedName name="a9_Enablers_for_Integration" localSheetId="2">#REF!</definedName>
    <definedName name="a9_Enablers_for_Integration">#REF!</definedName>
    <definedName name="asdas" localSheetId="0"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localSheetId="2" hidden="1">{#N/A,#N/A,FALSE,"TMCOMP96";#N/A,#N/A,FALSE,"MAT96";#N/A,#N/A,FALSE,"FANDA96";#N/A,#N/A,FALSE,"INTRAN96";#N/A,#N/A,FALSE,"NAA9697";#N/A,#N/A,FALSE,"ECWEBB";#N/A,#N/A,FALSE,"MFT96";#N/A,#N/A,FALSE,"CTrecon"}</definedName>
    <definedName name="b" localSheetId="5"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1_Beds" localSheetId="0">#REF!</definedName>
    <definedName name="b1_Beds" localSheetId="2">#REF!</definedName>
    <definedName name="b1_Beds">#REF!</definedName>
    <definedName name="b2_Packages_or_placements_or_hours_of_care" localSheetId="0">#REF!</definedName>
    <definedName name="b2_Packages_or_placements_or_hours_of_care" localSheetId="2">#REF!</definedName>
    <definedName name="b2_Packages_or_placements_or_hours_of_care">#REF!</definedName>
    <definedName name="b3_Planned_service" localSheetId="0">#REF!</definedName>
    <definedName name="b3_Planned_service" localSheetId="2">#REF!</definedName>
    <definedName name="b3_Planned_service">#REF!</definedName>
    <definedName name="b4_Residential_care_placements" localSheetId="0">#REF!</definedName>
    <definedName name="b4_Residential_care_placements" localSheetId="2">#REF!</definedName>
    <definedName name="b4_Residential_care_placements">#REF!</definedName>
    <definedName name="b5_Packages_or_Hours_of_care_or_Placements_or_No._of_beds_or_Planned_service_capacity" localSheetId="0">#REF!</definedName>
    <definedName name="b5_Packages_or_Hours_of_care_or_Placements_or_No._of_beds_or_Planned_service_capacity" localSheetId="2">#REF!</definedName>
    <definedName name="b5_Packages_or_Hours_of_care_or_Placements_or_No._of_beds_or_Planned_service_capacity">#REF!</definedName>
    <definedName name="BLPH1" hidden="1">'[5]4.6 ten year bonds'!$A$4</definedName>
    <definedName name="BLPH2" hidden="1">'[5]4.6 ten year bonds'!$D$4</definedName>
    <definedName name="BLPH3" hidden="1">'[5]4.6 ten year bonds'!$G$4</definedName>
    <definedName name="BLPH4" hidden="1">'[5]4.6 ten year bonds'!$J$4</definedName>
    <definedName name="BLPH5" hidden="1">'[5]4.6 ten year bonds'!$M$4</definedName>
    <definedName name="dgsgf" localSheetId="0"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localSheetId="0" hidden="1">#REF!</definedName>
    <definedName name="ExtraProfiles" localSheetId="2" hidden="1">#REF!</definedName>
    <definedName name="ExtraProfiles" hidden="1">#REF!</definedName>
    <definedName name="fg" localSheetId="0"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 hidden="1">#REF!</definedName>
    <definedName name="m" hidden="1">#REF!</definedName>
    <definedName name="NewClass1" localSheetId="0" hidden="1">#REF!</definedName>
    <definedName name="NewClass1" localSheetId="2" hidden="1">#REF!</definedName>
    <definedName name="NewClass1" hidden="1">#REF!</definedName>
    <definedName name="Option2" localSheetId="0"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[6]Population!#REF!</definedName>
    <definedName name="Population" localSheetId="0" hidden="1">#REF!</definedName>
    <definedName name="Population" localSheetId="2" hidden="1">#REF!</definedName>
    <definedName name="Population" hidden="1">#REF!</definedName>
    <definedName name="_xlnm.Print_Area" localSheetId="1">'2. Cover'!$A$1:$K$188</definedName>
    <definedName name="Profiles" localSheetId="0" hidden="1">#REF!</definedName>
    <definedName name="Profiles" localSheetId="2" hidden="1">#REF!</definedName>
    <definedName name="Profiles" hidden="1">#REF!</definedName>
    <definedName name="Projections" localSheetId="0" hidden="1">#REF!</definedName>
    <definedName name="Projections" localSheetId="2" hidden="1">#REF!</definedName>
    <definedName name="Projections" hidden="1">#REF!</definedName>
    <definedName name="Results" hidden="1">[7]UK99!$A$1:$A$1</definedName>
    <definedName name="sdf" localSheetId="0"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8" l="1"/>
  <c r="C9" i="68"/>
  <c r="C10" i="68"/>
  <c r="C11" i="68"/>
  <c r="C12" i="68"/>
  <c r="C13" i="68"/>
  <c r="C14" i="68"/>
  <c r="C7" i="68"/>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M151" i="73"/>
  <c r="M152" i="73"/>
  <c r="M153" i="73"/>
  <c r="M154" i="73"/>
  <c r="M155" i="73"/>
  <c r="M156" i="73"/>
  <c r="M157" i="73"/>
  <c r="M158" i="73"/>
  <c r="M159" i="73"/>
  <c r="M160" i="73"/>
  <c r="M161" i="73"/>
  <c r="M162" i="73"/>
  <c r="M163" i="73"/>
  <c r="M164" i="73"/>
  <c r="M165" i="73"/>
  <c r="M166" i="73"/>
  <c r="M167" i="73"/>
  <c r="M168" i="73"/>
  <c r="M169" i="73"/>
  <c r="M170" i="73"/>
  <c r="M171" i="73"/>
  <c r="M172" i="73"/>
  <c r="M173" i="73"/>
  <c r="M174" i="73"/>
  <c r="M175" i="73"/>
  <c r="M176" i="73"/>
  <c r="M177" i="73"/>
  <c r="M178" i="73"/>
  <c r="M179" i="73"/>
  <c r="M180" i="73"/>
  <c r="M181" i="73"/>
  <c r="M182" i="73"/>
  <c r="M183" i="73"/>
  <c r="M184" i="73"/>
  <c r="M185" i="73"/>
  <c r="M186" i="73"/>
  <c r="M187"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104" i="73"/>
  <c r="B106" i="73"/>
  <c r="B107" i="73"/>
  <c r="B108" i="73"/>
  <c r="B109" i="73"/>
  <c r="B110" i="73"/>
  <c r="B111" i="73"/>
  <c r="B112" i="73"/>
  <c r="B113" i="73"/>
  <c r="B114" i="73"/>
  <c r="B115" i="73"/>
  <c r="B116" i="73"/>
  <c r="B117" i="73"/>
  <c r="B118" i="73"/>
  <c r="B119" i="73"/>
  <c r="B120" i="73"/>
  <c r="B121" i="73"/>
  <c r="B122" i="73"/>
  <c r="B123" i="73"/>
  <c r="B124" i="73"/>
  <c r="B125" i="73"/>
  <c r="B126" i="73"/>
  <c r="B127" i="73"/>
  <c r="B128" i="73"/>
  <c r="B129" i="73"/>
  <c r="B130" i="73"/>
  <c r="B131" i="73"/>
  <c r="B132" i="73"/>
  <c r="B133" i="73"/>
  <c r="B134" i="73"/>
  <c r="B135" i="73"/>
  <c r="B136" i="73"/>
  <c r="B137" i="73"/>
  <c r="B138" i="73"/>
  <c r="B139" i="73"/>
  <c r="B140" i="73"/>
  <c r="B141" i="73"/>
  <c r="B142" i="73"/>
  <c r="B143" i="73"/>
  <c r="B144" i="73"/>
  <c r="B145" i="73"/>
  <c r="B146" i="73"/>
  <c r="B147" i="73"/>
  <c r="B148" i="73"/>
  <c r="B149" i="73"/>
  <c r="B150" i="73"/>
  <c r="B151" i="73"/>
  <c r="B152" i="73"/>
  <c r="B153" i="73"/>
  <c r="B154" i="73"/>
  <c r="B155" i="73"/>
  <c r="B156" i="73"/>
  <c r="B157" i="73"/>
  <c r="B158" i="73"/>
  <c r="B159" i="73"/>
  <c r="B160" i="73"/>
  <c r="B161" i="73"/>
  <c r="B162" i="73"/>
  <c r="B163" i="73"/>
  <c r="B164" i="73"/>
  <c r="B165" i="73"/>
  <c r="B166" i="73"/>
  <c r="B167" i="73"/>
  <c r="B168" i="73"/>
  <c r="B169" i="73"/>
  <c r="B170" i="73"/>
  <c r="B171" i="73"/>
  <c r="B172" i="73"/>
  <c r="B173" i="73"/>
  <c r="B174" i="73"/>
  <c r="B175" i="73"/>
  <c r="B176" i="73"/>
  <c r="B177" i="73"/>
  <c r="B178" i="73"/>
  <c r="B179" i="73"/>
  <c r="B180" i="73"/>
  <c r="B181" i="73"/>
  <c r="B182" i="73"/>
  <c r="B183" i="73"/>
  <c r="B184" i="73"/>
  <c r="B185" i="73"/>
  <c r="B186" i="73"/>
  <c r="B187" i="73"/>
  <c r="B188" i="73"/>
  <c r="B189" i="73"/>
  <c r="B190" i="73"/>
  <c r="B191" i="73"/>
  <c r="B192" i="73"/>
  <c r="B193" i="73"/>
  <c r="B194" i="73"/>
  <c r="B195" i="73"/>
  <c r="B196" i="73"/>
  <c r="B197" i="73"/>
  <c r="B198" i="73"/>
  <c r="B199" i="73"/>
  <c r="B200" i="73"/>
  <c r="B201" i="73"/>
  <c r="B202" i="73"/>
  <c r="B203" i="73"/>
  <c r="B204" i="73"/>
  <c r="B205" i="73"/>
  <c r="B206" i="73"/>
  <c r="B207" i="73"/>
  <c r="B208" i="73"/>
  <c r="B209" i="73"/>
  <c r="B210" i="73"/>
  <c r="B105" i="73"/>
  <c r="B104" i="73"/>
  <c r="B55" i="91" a="1"/>
  <c r="B55" i="91" s="1"/>
  <c r="G5" i="73"/>
  <c r="B269" i="90" l="1"/>
  <c r="A269" i="90" s="1"/>
  <c r="B438" i="90"/>
  <c r="B478" i="90"/>
  <c r="A478" i="90" s="1"/>
  <c r="B518" i="90"/>
  <c r="A518" i="90" s="1"/>
  <c r="B539" i="90"/>
  <c r="A539" i="90" s="1"/>
  <c r="B806" i="90"/>
  <c r="B924" i="90"/>
  <c r="A924" i="90" s="1"/>
  <c r="B1020" i="90"/>
  <c r="B1295" i="90"/>
  <c r="A1295" i="90" s="1"/>
  <c r="B1531" i="90"/>
  <c r="B1532" i="90" s="1"/>
  <c r="B1549" i="90"/>
  <c r="B2" i="90"/>
  <c r="B3" i="90" s="1"/>
  <c r="R107" i="73" a="1"/>
  <c r="P147" i="73" a="1"/>
  <c r="T183" i="73" a="1"/>
  <c r="S182" i="73" a="1"/>
  <c r="S106" i="73" a="1"/>
  <c r="T169" i="73" a="1"/>
  <c r="T209" i="73" a="1"/>
  <c r="T158" i="73" a="1"/>
  <c r="S173" i="73" a="1"/>
  <c r="R113" i="73" a="1"/>
  <c r="T120" i="73" a="1"/>
  <c r="T171" i="73" a="1"/>
  <c r="S166" i="73" a="1"/>
  <c r="P115" i="73" a="1"/>
  <c r="T131" i="73" a="1"/>
  <c r="S191" i="73" a="1"/>
  <c r="T185" i="73" a="1"/>
  <c r="S148" i="73" a="1"/>
  <c r="P186" i="73" a="1"/>
  <c r="P209" i="73" a="1"/>
  <c r="P155" i="73" a="1"/>
  <c r="P196" i="73" a="1"/>
  <c r="R202" i="73" a="1"/>
  <c r="S198" i="73" a="1"/>
  <c r="T125" i="73" a="1"/>
  <c r="S117" i="73" a="1"/>
  <c r="R174" i="73" a="1"/>
  <c r="T123" i="73" a="1"/>
  <c r="P142" i="73" a="1"/>
  <c r="R152" i="73" a="1"/>
  <c r="S210" i="73" a="1"/>
  <c r="T130" i="73" a="1"/>
  <c r="S118" i="73" a="1"/>
  <c r="T206" i="73" a="1"/>
  <c r="R114" i="73" a="1"/>
  <c r="P116" i="73" a="1"/>
  <c r="S120" i="73" a="1"/>
  <c r="T193" i="73" a="1"/>
  <c r="P180" i="73" a="1"/>
  <c r="S154" i="73" a="1"/>
  <c r="R201" i="73" a="1"/>
  <c r="R112" i="73" a="1"/>
  <c r="S131" i="73" a="1"/>
  <c r="P153" i="73" a="1"/>
  <c r="R123" i="73" a="1"/>
  <c r="S163" i="73" a="1"/>
  <c r="S135" i="73" a="1"/>
  <c r="T136" i="73" a="1"/>
  <c r="R189" i="73" a="1"/>
  <c r="R132" i="73" a="1"/>
  <c r="R188" i="73" a="1"/>
  <c r="T202" i="73" a="1"/>
  <c r="T190" i="73" a="1"/>
  <c r="P141" i="73" a="1"/>
  <c r="S164" i="73" a="1"/>
  <c r="T134" i="73" a="1"/>
  <c r="S183" i="73" a="1"/>
  <c r="T174" i="73" a="1"/>
  <c r="S206" i="73" a="1"/>
  <c r="R197" i="73" a="1"/>
  <c r="S122" i="73" a="1"/>
  <c r="S162" i="73" a="1"/>
  <c r="S201" i="73" a="1"/>
  <c r="S200" i="73" a="1"/>
  <c r="S177" i="73" a="1"/>
  <c r="T142" i="73" a="1"/>
  <c r="R195" i="73" a="1"/>
  <c r="P122" i="73" a="1"/>
  <c r="P197" i="73" a="1"/>
  <c r="S152" i="73" a="1"/>
  <c r="R130" i="73" a="1"/>
  <c r="T204" i="73" a="1"/>
  <c r="T196" i="73" a="1"/>
  <c r="S124" i="73" a="1"/>
  <c r="T210" i="73" a="1"/>
  <c r="T148" i="73" a="1"/>
  <c r="T194" i="73" a="1"/>
  <c r="T155" i="73" a="1"/>
  <c r="S209" i="73" a="1"/>
  <c r="P145" i="73" a="1"/>
  <c r="R175" i="73" a="1"/>
  <c r="P123" i="73" a="1"/>
  <c r="T186" i="73" a="1"/>
  <c r="S169" i="73" a="1"/>
  <c r="S142" i="73" a="1"/>
  <c r="P146" i="73" a="1"/>
  <c r="R205" i="73" a="1"/>
  <c r="T176" i="73" a="1"/>
  <c r="R177" i="73" a="1"/>
  <c r="T121" i="73" a="1"/>
  <c r="P171" i="73" a="1"/>
  <c r="S121" i="73" a="1"/>
  <c r="S165" i="73" a="1"/>
  <c r="P149" i="73" a="1"/>
  <c r="P105" i="73" a="1"/>
  <c r="P165" i="73" a="1"/>
  <c r="T132" i="73" a="1"/>
  <c r="R168" i="73" a="1"/>
  <c r="P187" i="73" a="1"/>
  <c r="R164" i="73" a="1"/>
  <c r="P120" i="73" a="1"/>
  <c r="P159" i="73" a="1"/>
  <c r="S186" i="73" a="1"/>
  <c r="T159" i="73" a="1"/>
  <c r="S130" i="73" a="1"/>
  <c r="T182" i="73" a="1"/>
  <c r="R183" i="73" a="1"/>
  <c r="R116" i="73" a="1"/>
  <c r="R143" i="73" a="1"/>
  <c r="T153" i="73" a="1"/>
  <c r="T127" i="73" a="1"/>
  <c r="S184" i="73" a="1"/>
  <c r="T191" i="73" a="1"/>
  <c r="S194" i="73" a="1"/>
  <c r="P158" i="73" a="1"/>
  <c r="P198" i="73" a="1"/>
  <c r="T107" i="73" a="1"/>
  <c r="R125" i="73" a="1"/>
  <c r="R133" i="73" a="1"/>
  <c r="P139" i="73" a="1"/>
  <c r="T200" i="73" a="1"/>
  <c r="S156" i="73" a="1"/>
  <c r="R209" i="73" a="1"/>
  <c r="T144" i="73" a="1"/>
  <c r="R167" i="73" a="1"/>
  <c r="R141" i="73" a="1"/>
  <c r="S113" i="73" a="1"/>
  <c r="R117" i="73" a="1"/>
  <c r="R185" i="73" a="1"/>
  <c r="R171" i="73" a="1"/>
  <c r="P190" i="73" a="1"/>
  <c r="S197" i="73" a="1"/>
  <c r="T111" i="73" a="1"/>
  <c r="T175" i="73" a="1"/>
  <c r="S139" i="73" a="1"/>
  <c r="P204" i="73" a="1"/>
  <c r="S172" i="73" a="1"/>
  <c r="S128" i="73" a="1"/>
  <c r="P208" i="73" a="1"/>
  <c r="P181" i="73" a="1"/>
  <c r="S176" i="73" a="1"/>
  <c r="R186" i="73" a="1"/>
  <c r="S196" i="73" a="1"/>
  <c r="S110" i="73" a="1"/>
  <c r="S107" i="73" a="1"/>
  <c r="R126" i="73" a="1"/>
  <c r="P174" i="73" a="1"/>
  <c r="S199" i="73" a="1"/>
  <c r="P121" i="73" a="1"/>
  <c r="T139" i="73" a="1"/>
  <c r="R118" i="73" a="1"/>
  <c r="P177" i="73" a="1"/>
  <c r="S195" i="73" a="1"/>
  <c r="T178" i="73" a="1"/>
  <c r="T105" i="73" a="1"/>
  <c r="R187" i="73" a="1"/>
  <c r="T184" i="73" a="1"/>
  <c r="R178" i="73" a="1"/>
  <c r="P136" i="73" a="1"/>
  <c r="R179" i="73" a="1"/>
  <c r="S146" i="73" a="1"/>
  <c r="R119" i="73" a="1"/>
  <c r="S170" i="73" a="1"/>
  <c r="P151" i="73" a="1"/>
  <c r="P111" i="73" a="1"/>
  <c r="P118" i="73" a="1"/>
  <c r="T113" i="73" a="1"/>
  <c r="P178" i="73" a="1"/>
  <c r="T145" i="73" a="1"/>
  <c r="S149" i="73" a="1"/>
  <c r="T181" i="73" a="1"/>
  <c r="S161" i="73" a="1"/>
  <c r="S168" i="73" a="1"/>
  <c r="P108" i="73" a="1"/>
  <c r="P143" i="73" a="1"/>
  <c r="R180" i="73" a="1"/>
  <c r="S202" i="73" a="1"/>
  <c r="R158" i="73" a="1"/>
  <c r="S155" i="73" a="1"/>
  <c r="T197" i="73" a="1"/>
  <c r="R199" i="73" a="1"/>
  <c r="P110" i="73" a="1"/>
  <c r="P161" i="73" a="1"/>
  <c r="T116" i="73" a="1"/>
  <c r="R207" i="73" a="1"/>
  <c r="P134" i="73" a="1"/>
  <c r="P210" i="73" a="1"/>
  <c r="R165" i="73" a="1"/>
  <c r="R151" i="73" a="1"/>
  <c r="T207" i="73" a="1"/>
  <c r="R134" i="73" a="1"/>
  <c r="R144" i="73" a="1"/>
  <c r="R147" i="73" a="1"/>
  <c r="T179" i="73" a="1"/>
  <c r="T106" i="73" a="1"/>
  <c r="R155" i="73" a="1"/>
  <c r="P195" i="73" a="1"/>
  <c r="R145" i="73" a="1"/>
  <c r="S192" i="73" a="1"/>
  <c r="T195" i="73" a="1"/>
  <c r="R111" i="73" a="1"/>
  <c r="T162" i="73" a="1"/>
  <c r="P119" i="73" a="1"/>
  <c r="R172" i="73" a="1"/>
  <c r="T188" i="73" a="1"/>
  <c r="P176" i="73" a="1"/>
  <c r="R138" i="73" a="1"/>
  <c r="T112" i="73" a="1"/>
  <c r="R169" i="73" a="1"/>
  <c r="R170" i="73" a="1"/>
  <c r="P167" i="73" a="1"/>
  <c r="P125" i="73" a="1"/>
  <c r="P182" i="73" a="1"/>
  <c r="P203" i="73" a="1"/>
  <c r="S180" i="73" a="1"/>
  <c r="P107" i="73" a="1"/>
  <c r="S125" i="73" a="1"/>
  <c r="P128" i="73" a="1"/>
  <c r="P194" i="73" a="1"/>
  <c r="P117" i="73" a="1"/>
  <c r="P109" i="73" a="1"/>
  <c r="R139" i="73" a="1"/>
  <c r="T119" i="73" a="1"/>
  <c r="T146" i="73" a="1"/>
  <c r="R140" i="73" a="1"/>
  <c r="S175" i="73" a="1"/>
  <c r="P144" i="73" a="1"/>
  <c r="R106" i="73" a="1"/>
  <c r="R142" i="73" a="1"/>
  <c r="T152" i="73" a="1"/>
  <c r="T165" i="73" a="1"/>
  <c r="S203" i="73" a="1"/>
  <c r="S134" i="73" a="1"/>
  <c r="P152" i="73" a="1"/>
  <c r="P163" i="73" a="1"/>
  <c r="T208" i="73" a="1"/>
  <c r="P133" i="73" a="1"/>
  <c r="P154" i="73" a="1"/>
  <c r="R105" i="73" a="1"/>
  <c r="T150" i="73" a="1"/>
  <c r="R176" i="73" a="1"/>
  <c r="S151" i="73" a="1"/>
  <c r="R129" i="73" a="1"/>
  <c r="P113" i="73" a="1"/>
  <c r="R181" i="73" a="1"/>
  <c r="S181" i="73" a="1"/>
  <c r="S114" i="73" a="1"/>
  <c r="S143" i="73" a="1"/>
  <c r="R120" i="73" a="1"/>
  <c r="T205" i="73" a="1"/>
  <c r="R148" i="73" a="1"/>
  <c r="P170" i="73" a="1"/>
  <c r="P148" i="73" a="1"/>
  <c r="P104" i="73" a="1"/>
  <c r="T199" i="73" a="1"/>
  <c r="S178" i="73" a="1"/>
  <c r="S115" i="73" a="1"/>
  <c r="S158" i="73" a="1"/>
  <c r="T126" i="73" a="1"/>
  <c r="R127" i="73" a="1"/>
  <c r="P150" i="73" a="1"/>
  <c r="S132" i="73" a="1"/>
  <c r="S141" i="73" a="1"/>
  <c r="R109" i="73" a="1"/>
  <c r="R163" i="73" a="1"/>
  <c r="S145" i="73" a="1"/>
  <c r="S108" i="73" a="1"/>
  <c r="S111" i="73" a="1"/>
  <c r="S179" i="73" a="1"/>
  <c r="R122" i="73" a="1"/>
  <c r="S144" i="73" a="1"/>
  <c r="T110" i="73" a="1"/>
  <c r="P201" i="73" a="1"/>
  <c r="T109" i="73" a="1"/>
  <c r="T133" i="73" a="1"/>
  <c r="T166" i="73" a="1"/>
  <c r="S116" i="73" a="1"/>
  <c r="P126" i="73" a="1"/>
  <c r="R166" i="73" a="1"/>
  <c r="P175" i="73" a="1"/>
  <c r="T198" i="73" a="1"/>
  <c r="T104" i="73" a="1"/>
  <c r="S193" i="73" a="1"/>
  <c r="S137" i="73" a="1"/>
  <c r="P172" i="73" a="1"/>
  <c r="T114" i="73" a="1"/>
  <c r="T140" i="73" a="1"/>
  <c r="P138" i="73" a="1"/>
  <c r="R110" i="73" a="1"/>
  <c r="S119" i="73" a="1"/>
  <c r="P207" i="73" a="1"/>
  <c r="R108" i="73" a="1"/>
  <c r="T129" i="73" a="1"/>
  <c r="S129" i="73" a="1"/>
  <c r="P205" i="73" a="1"/>
  <c r="P168" i="73" a="1"/>
  <c r="P140" i="73" a="1"/>
  <c r="T164" i="73" a="1"/>
  <c r="S126" i="73" a="1"/>
  <c r="R204" i="73" a="1"/>
  <c r="T203" i="73" a="1"/>
  <c r="R149" i="73" a="1"/>
  <c r="P112" i="73" a="1"/>
  <c r="R157" i="73" a="1"/>
  <c r="T143" i="73" a="1"/>
  <c r="T192" i="73" a="1"/>
  <c r="R162" i="73" a="1"/>
  <c r="S140" i="73" a="1"/>
  <c r="S112" i="73" a="1"/>
  <c r="S133" i="73" a="1"/>
  <c r="T118" i="73" a="1"/>
  <c r="S127" i="73" a="1"/>
  <c r="S123" i="73" a="1"/>
  <c r="T156" i="73" a="1"/>
  <c r="P189" i="73" a="1"/>
  <c r="S160" i="73" a="1"/>
  <c r="R153" i="73" a="1"/>
  <c r="R160" i="73" a="1"/>
  <c r="T157" i="73" a="1"/>
  <c r="P173" i="73" a="1"/>
  <c r="R104" i="73" a="1"/>
  <c r="R136" i="73" a="1"/>
  <c r="T124" i="73" a="1"/>
  <c r="S159" i="73" a="1"/>
  <c r="R190" i="73" a="1"/>
  <c r="T149" i="73" a="1"/>
  <c r="P183" i="73" a="1"/>
  <c r="P131" i="73" a="1"/>
  <c r="T189" i="73" a="1"/>
  <c r="P166" i="73" a="1"/>
  <c r="R124" i="73" a="1"/>
  <c r="T115" i="73" a="1"/>
  <c r="P124" i="73" a="1"/>
  <c r="R121" i="73" a="1"/>
  <c r="R200" i="73" a="1"/>
  <c r="T173" i="73" a="1"/>
  <c r="R159" i="73" a="1"/>
  <c r="S105" i="73" a="1"/>
  <c r="P184" i="73" a="1"/>
  <c r="R161" i="73" a="1"/>
  <c r="S153" i="73" a="1"/>
  <c r="R150" i="73" a="1"/>
  <c r="S136" i="73" a="1"/>
  <c r="T168" i="73" a="1"/>
  <c r="S104" i="73" a="1"/>
  <c r="R156" i="73" a="1"/>
  <c r="R184" i="73" a="1"/>
  <c r="S204" i="73" a="1"/>
  <c r="R128" i="73" a="1"/>
  <c r="R193" i="73" a="1"/>
  <c r="P127" i="73" a="1"/>
  <c r="P192" i="73" a="1"/>
  <c r="R198" i="73" a="1"/>
  <c r="R210" i="73" a="1"/>
  <c r="T151" i="73" a="1"/>
  <c r="S208" i="73" a="1"/>
  <c r="T180" i="73" a="1"/>
  <c r="S188" i="73" a="1"/>
  <c r="P193" i="73" a="1"/>
  <c r="T154" i="73" a="1"/>
  <c r="R191" i="73" a="1"/>
  <c r="P130" i="73" a="1"/>
  <c r="R196" i="73" a="1"/>
  <c r="T163" i="73" a="1"/>
  <c r="T108" i="73" a="1"/>
  <c r="P164" i="73" a="1"/>
  <c r="S189" i="73" a="1"/>
  <c r="R154" i="73" a="1"/>
  <c r="T137" i="73" a="1"/>
  <c r="S190" i="73" a="1"/>
  <c r="P199" i="73" a="1"/>
  <c r="T141" i="73" a="1"/>
  <c r="R131" i="73" a="1"/>
  <c r="T117" i="73" a="1"/>
  <c r="R146" i="73" a="1"/>
  <c r="P162" i="73" a="1"/>
  <c r="S157" i="73" a="1"/>
  <c r="T128" i="73" a="1"/>
  <c r="P185" i="73" a="1"/>
  <c r="R192" i="73" a="1"/>
  <c r="R203" i="73" a="1"/>
  <c r="P200" i="73" a="1"/>
  <c r="T160" i="73" a="1"/>
  <c r="T177" i="73" a="1"/>
  <c r="R206" i="73" a="1"/>
  <c r="P160" i="73" a="1"/>
  <c r="T161" i="73" a="1"/>
  <c r="P135" i="73" a="1"/>
  <c r="R137" i="73" a="1"/>
  <c r="R182" i="73" a="1"/>
  <c r="S147" i="73" a="1"/>
  <c r="S109" i="73" a="1"/>
  <c r="T170" i="73" a="1"/>
  <c r="P132" i="73" a="1"/>
  <c r="R173" i="73" a="1"/>
  <c r="T167" i="73" a="1"/>
  <c r="P169" i="73" a="1"/>
  <c r="T172" i="73" a="1"/>
  <c r="S185" i="73" a="1"/>
  <c r="T187" i="73" a="1"/>
  <c r="S138" i="73" a="1"/>
  <c r="S171" i="73" a="1"/>
  <c r="S167" i="73" a="1"/>
  <c r="S205" i="73" a="1"/>
  <c r="P202" i="73" a="1"/>
  <c r="T138" i="73" a="1"/>
  <c r="P188" i="73" a="1"/>
  <c r="P206" i="73" a="1"/>
  <c r="S187" i="73" a="1"/>
  <c r="S150" i="73" a="1"/>
  <c r="T201" i="73" a="1"/>
  <c r="P106" i="73" a="1"/>
  <c r="P129" i="73" a="1"/>
  <c r="P157" i="73" a="1"/>
  <c r="P179" i="73" a="1"/>
  <c r="P114" i="73" a="1"/>
  <c r="T147" i="73" a="1"/>
  <c r="R194" i="73" a="1"/>
  <c r="R115" i="73" a="1"/>
  <c r="T122" i="73" a="1"/>
  <c r="P156" i="73" a="1"/>
  <c r="S207" i="73" a="1"/>
  <c r="R135" i="73" a="1"/>
  <c r="S174" i="73" a="1"/>
  <c r="R208" i="73" a="1"/>
  <c r="P137" i="73" a="1"/>
  <c r="T135" i="73" a="1"/>
  <c r="P191" i="73" a="1"/>
  <c r="S188" i="73" l="1"/>
  <c r="S195" i="73"/>
  <c r="R176" i="73"/>
  <c r="T172" i="73"/>
  <c r="S104" i="73"/>
  <c r="P107" i="73"/>
  <c r="T196" i="73"/>
  <c r="R122" i="73"/>
  <c r="R195" i="73"/>
  <c r="S177" i="73"/>
  <c r="P205" i="73"/>
  <c r="R194" i="73"/>
  <c r="S123" i="73"/>
  <c r="S105" i="73"/>
  <c r="R149" i="73"/>
  <c r="P166" i="73"/>
  <c r="P202" i="73"/>
  <c r="S140" i="73"/>
  <c r="S179" i="73"/>
  <c r="T139" i="73"/>
  <c r="R169" i="73"/>
  <c r="S131" i="73"/>
  <c r="R167" i="73"/>
  <c r="S185" i="73"/>
  <c r="S197" i="73"/>
  <c r="S128" i="73"/>
  <c r="P133" i="73"/>
  <c r="S142" i="73"/>
  <c r="P147" i="73"/>
  <c r="T170" i="73"/>
  <c r="S160" i="73"/>
  <c r="P126" i="73"/>
  <c r="P135" i="73"/>
  <c r="R171" i="73"/>
  <c r="P154" i="73"/>
  <c r="S109" i="73"/>
  <c r="R182" i="73"/>
  <c r="R162" i="73"/>
  <c r="T167" i="73"/>
  <c r="R192" i="73"/>
  <c r="R129" i="73"/>
  <c r="R166" i="73"/>
  <c r="T195" i="73"/>
  <c r="T158" i="73"/>
  <c r="S144" i="73"/>
  <c r="S189" i="73"/>
  <c r="P143" i="73"/>
  <c r="T129" i="73"/>
  <c r="R170" i="73"/>
  <c r="T111" i="73"/>
  <c r="P204" i="73"/>
  <c r="S153" i="73"/>
  <c r="T133" i="73"/>
  <c r="P152" i="73"/>
  <c r="T122" i="73"/>
  <c r="R205" i="73"/>
  <c r="T173" i="73"/>
  <c r="S167" i="73"/>
  <c r="P170" i="73"/>
  <c r="R159" i="73"/>
  <c r="P155" i="73"/>
  <c r="S158" i="73"/>
  <c r="S165" i="73"/>
  <c r="S205" i="73"/>
  <c r="R119" i="73"/>
  <c r="R108" i="73"/>
  <c r="R125" i="73"/>
  <c r="T207" i="73"/>
  <c r="P113" i="73"/>
  <c r="P188" i="73"/>
  <c r="R168" i="73"/>
  <c r="T118" i="73"/>
  <c r="S156" i="73"/>
  <c r="T114" i="73"/>
  <c r="S186" i="73"/>
  <c r="P192" i="73"/>
  <c r="R126" i="73"/>
  <c r="S147" i="73"/>
  <c r="T120" i="73"/>
  <c r="T138" i="73"/>
  <c r="P148" i="73"/>
  <c r="T152" i="73"/>
  <c r="R209" i="73"/>
  <c r="P105" i="73"/>
  <c r="T179" i="73"/>
  <c r="R196" i="73"/>
  <c r="S114" i="73"/>
  <c r="T125" i="73"/>
  <c r="P145" i="73"/>
  <c r="T109" i="73"/>
  <c r="T145" i="73"/>
  <c r="P111" i="73"/>
  <c r="T130" i="73"/>
  <c r="P146" i="73"/>
  <c r="R200" i="73"/>
  <c r="S191" i="73"/>
  <c r="S183" i="73"/>
  <c r="P201" i="73"/>
  <c r="P197" i="73"/>
  <c r="P139" i="73"/>
  <c r="R179" i="73"/>
  <c r="T177" i="73"/>
  <c r="S138" i="73"/>
  <c r="S171" i="73"/>
  <c r="T163" i="73"/>
  <c r="R185" i="73"/>
  <c r="P141" i="73"/>
  <c r="S190" i="73"/>
  <c r="P149" i="73"/>
  <c r="R115" i="73"/>
  <c r="T146" i="73"/>
  <c r="T136" i="73"/>
  <c r="R198" i="73"/>
  <c r="P116" i="73"/>
  <c r="T202" i="73"/>
  <c r="S152" i="73"/>
  <c r="P158" i="73"/>
  <c r="S204" i="73"/>
  <c r="S119" i="73"/>
  <c r="S201" i="73"/>
  <c r="S135" i="73"/>
  <c r="T135" i="73"/>
  <c r="P125" i="73"/>
  <c r="R139" i="73"/>
  <c r="R107" i="73"/>
  <c r="S154" i="73"/>
  <c r="T105" i="73"/>
  <c r="T162" i="73"/>
  <c r="T183" i="73"/>
  <c r="R152" i="73"/>
  <c r="P164" i="73"/>
  <c r="P173" i="73"/>
  <c r="P185" i="73"/>
  <c r="P179" i="73"/>
  <c r="T180" i="73"/>
  <c r="T142" i="73"/>
  <c r="R118" i="73"/>
  <c r="P209" i="73"/>
  <c r="S141" i="73"/>
  <c r="P187" i="73"/>
  <c r="P128" i="73"/>
  <c r="S133" i="73"/>
  <c r="P157" i="73"/>
  <c r="P109" i="73"/>
  <c r="T132" i="73"/>
  <c r="T153" i="73"/>
  <c r="P129" i="73"/>
  <c r="P118" i="73"/>
  <c r="T143" i="73"/>
  <c r="P207" i="73"/>
  <c r="R113" i="73"/>
  <c r="R197" i="73"/>
  <c r="S111" i="73"/>
  <c r="P159" i="73"/>
  <c r="T200" i="73"/>
  <c r="R111" i="73"/>
  <c r="T131" i="73"/>
  <c r="R142" i="73"/>
  <c r="P163" i="73"/>
  <c r="S124" i="73"/>
  <c r="R148" i="73"/>
  <c r="T184" i="73"/>
  <c r="R147" i="73"/>
  <c r="P171" i="73"/>
  <c r="P122" i="73"/>
  <c r="S162" i="73"/>
  <c r="T149" i="73"/>
  <c r="P119" i="73"/>
  <c r="R117" i="73"/>
  <c r="R138" i="73"/>
  <c r="S130" i="73"/>
  <c r="R193" i="73"/>
  <c r="R180" i="73"/>
  <c r="R202" i="73"/>
  <c r="R120" i="73"/>
  <c r="T154" i="73"/>
  <c r="R203" i="73"/>
  <c r="P132" i="73"/>
  <c r="T186" i="73"/>
  <c r="S206" i="73"/>
  <c r="T134" i="73"/>
  <c r="S209" i="73"/>
  <c r="P199" i="73"/>
  <c r="T199" i="73"/>
  <c r="T197" i="73"/>
  <c r="T193" i="73"/>
  <c r="R150" i="73"/>
  <c r="P115" i="73"/>
  <c r="S202" i="73"/>
  <c r="P172" i="73"/>
  <c r="T185" i="73"/>
  <c r="P206" i="73"/>
  <c r="S118" i="73"/>
  <c r="S145" i="73"/>
  <c r="P151" i="73"/>
  <c r="T106" i="73"/>
  <c r="T171" i="73"/>
  <c r="T140" i="73"/>
  <c r="S182" i="73"/>
  <c r="S155" i="73"/>
  <c r="S122" i="73"/>
  <c r="R114" i="73"/>
  <c r="P162" i="73"/>
  <c r="R164" i="73"/>
  <c r="S172" i="73"/>
  <c r="P190" i="73"/>
  <c r="T115" i="73"/>
  <c r="P127" i="73"/>
  <c r="S157" i="73"/>
  <c r="R175" i="73"/>
  <c r="T116" i="73"/>
  <c r="P110" i="73"/>
  <c r="P176" i="73"/>
  <c r="R204" i="73"/>
  <c r="P189" i="73"/>
  <c r="S178" i="73"/>
  <c r="T194" i="73"/>
  <c r="P106" i="73"/>
  <c r="R140" i="73"/>
  <c r="R161" i="73"/>
  <c r="R121" i="73"/>
  <c r="R188" i="73"/>
  <c r="S148" i="73"/>
  <c r="R134" i="73"/>
  <c r="S139" i="73"/>
  <c r="P153" i="73"/>
  <c r="P180" i="73"/>
  <c r="P175" i="73"/>
  <c r="R163" i="73"/>
  <c r="S134" i="73"/>
  <c r="P134" i="73"/>
  <c r="R158" i="73"/>
  <c r="S184" i="73"/>
  <c r="P198" i="73"/>
  <c r="S149" i="73"/>
  <c r="P136" i="73"/>
  <c r="T209" i="73"/>
  <c r="S208" i="73"/>
  <c r="T206" i="73"/>
  <c r="R160" i="73"/>
  <c r="P174" i="73"/>
  <c r="T156" i="73"/>
  <c r="R174" i="73"/>
  <c r="S170" i="73"/>
  <c r="T126" i="73"/>
  <c r="R137" i="73"/>
  <c r="R157" i="73"/>
  <c r="R136" i="73"/>
  <c r="S110" i="73"/>
  <c r="R178" i="73"/>
  <c r="R186" i="73"/>
  <c r="R190" i="73"/>
  <c r="S198" i="73"/>
  <c r="P121" i="73"/>
  <c r="R207" i="73"/>
  <c r="S203" i="73"/>
  <c r="S207" i="73"/>
  <c r="S164" i="73"/>
  <c r="S107" i="73"/>
  <c r="P165" i="73"/>
  <c r="T201" i="73"/>
  <c r="P200" i="73"/>
  <c r="R189" i="73"/>
  <c r="S143" i="73"/>
  <c r="P130" i="73"/>
  <c r="R201" i="73"/>
  <c r="R128" i="73"/>
  <c r="S127" i="73"/>
  <c r="P208" i="73"/>
  <c r="T127" i="73"/>
  <c r="T147" i="73"/>
  <c r="R133" i="73"/>
  <c r="T151" i="73"/>
  <c r="T161" i="73"/>
  <c r="T208" i="73"/>
  <c r="S113" i="73"/>
  <c r="P120" i="73"/>
  <c r="S161" i="73"/>
  <c r="R154" i="73"/>
  <c r="R130" i="73"/>
  <c r="P184" i="73"/>
  <c r="S159" i="73"/>
  <c r="P203" i="73"/>
  <c r="T164" i="73"/>
  <c r="R143" i="73"/>
  <c r="R123" i="73"/>
  <c r="T108" i="73"/>
  <c r="T112" i="73"/>
  <c r="P138" i="73"/>
  <c r="T144" i="73"/>
  <c r="R146" i="73"/>
  <c r="S146" i="73"/>
  <c r="S151" i="73"/>
  <c r="S199" i="73"/>
  <c r="S115" i="73"/>
  <c r="P181" i="73"/>
  <c r="P191" i="73"/>
  <c r="R112" i="73"/>
  <c r="P123" i="73"/>
  <c r="T168" i="73"/>
  <c r="S120" i="73"/>
  <c r="T192" i="73"/>
  <c r="T169" i="73"/>
  <c r="R177" i="73"/>
  <c r="R187" i="73"/>
  <c r="S126" i="73"/>
  <c r="S163" i="73"/>
  <c r="S166" i="73"/>
  <c r="P182" i="73"/>
  <c r="T182" i="73"/>
  <c r="R109" i="73"/>
  <c r="T189" i="73"/>
  <c r="P156" i="73"/>
  <c r="P169" i="73"/>
  <c r="P178" i="73"/>
  <c r="S117" i="73"/>
  <c r="S106" i="73"/>
  <c r="T178" i="73"/>
  <c r="P150" i="73"/>
  <c r="R144" i="73"/>
  <c r="T137" i="73"/>
  <c r="T165" i="73"/>
  <c r="S125" i="73"/>
  <c r="R106" i="73"/>
  <c r="P124" i="73"/>
  <c r="P137" i="73"/>
  <c r="T181" i="73"/>
  <c r="T157" i="73"/>
  <c r="T176" i="73"/>
  <c r="T191" i="73"/>
  <c r="P108" i="73"/>
  <c r="T210" i="73"/>
  <c r="R165" i="73"/>
  <c r="S129" i="73"/>
  <c r="R155" i="73"/>
  <c r="T124" i="73"/>
  <c r="R156" i="73"/>
  <c r="P142" i="73"/>
  <c r="S108" i="73"/>
  <c r="R127" i="73"/>
  <c r="S173" i="73"/>
  <c r="S187" i="73"/>
  <c r="T150" i="73"/>
  <c r="S112" i="73"/>
  <c r="T187" i="73"/>
  <c r="R135" i="73"/>
  <c r="S136" i="73"/>
  <c r="R208" i="73"/>
  <c r="S121" i="73"/>
  <c r="P183" i="73"/>
  <c r="S168" i="73"/>
  <c r="P195" i="73"/>
  <c r="P114" i="73"/>
  <c r="S180" i="73"/>
  <c r="P186" i="73"/>
  <c r="S137" i="73"/>
  <c r="P168" i="73"/>
  <c r="R132" i="73"/>
  <c r="S132" i="73"/>
  <c r="T104" i="73"/>
  <c r="R173" i="73"/>
  <c r="T155" i="73"/>
  <c r="R172" i="73"/>
  <c r="S181" i="73"/>
  <c r="P196" i="73"/>
  <c r="P194" i="73"/>
  <c r="P144" i="73"/>
  <c r="T110" i="73"/>
  <c r="S194" i="73"/>
  <c r="P210" i="73"/>
  <c r="S192" i="73"/>
  <c r="T123" i="73"/>
  <c r="S176" i="73"/>
  <c r="R105" i="73"/>
  <c r="T190" i="73"/>
  <c r="T205" i="73"/>
  <c r="R184" i="73"/>
  <c r="T160" i="73"/>
  <c r="T188" i="73"/>
  <c r="P167" i="73"/>
  <c r="P131" i="73"/>
  <c r="R199" i="73"/>
  <c r="T198" i="73"/>
  <c r="S174" i="73"/>
  <c r="S150" i="73"/>
  <c r="T159" i="73"/>
  <c r="P117" i="73"/>
  <c r="R206" i="73"/>
  <c r="R124" i="73"/>
  <c r="R210" i="73"/>
  <c r="S116" i="73"/>
  <c r="R151" i="73"/>
  <c r="T141" i="73"/>
  <c r="P140" i="73"/>
  <c r="R131" i="73"/>
  <c r="R181" i="73"/>
  <c r="S210" i="73"/>
  <c r="T203" i="73"/>
  <c r="P112" i="73"/>
  <c r="T175" i="73"/>
  <c r="T204" i="73"/>
  <c r="T148" i="73"/>
  <c r="R141" i="73"/>
  <c r="P193" i="73"/>
  <c r="S169" i="73"/>
  <c r="T119" i="73"/>
  <c r="P160" i="73"/>
  <c r="P177" i="73"/>
  <c r="T128" i="73"/>
  <c r="R110" i="73"/>
  <c r="T174" i="73"/>
  <c r="R145" i="73"/>
  <c r="R191" i="73"/>
  <c r="S196" i="73"/>
  <c r="T113" i="73"/>
  <c r="S200" i="73"/>
  <c r="P161" i="73"/>
  <c r="T117" i="73"/>
  <c r="R104" i="73"/>
  <c r="S175" i="73"/>
  <c r="R183" i="73"/>
  <c r="T166" i="73"/>
  <c r="S193" i="73"/>
  <c r="R116" i="73"/>
  <c r="R153" i="73"/>
  <c r="T121" i="73"/>
  <c r="T107" i="73"/>
  <c r="A1531" i="90"/>
  <c r="P104" i="73"/>
  <c r="B1296" i="90"/>
  <c r="A1296" i="90" s="1"/>
  <c r="B270" i="90"/>
  <c r="A270" i="90" s="1"/>
  <c r="B17" i="90"/>
  <c r="A2" i="90"/>
  <c r="B1263" i="90"/>
  <c r="B770" i="90"/>
  <c r="B540" i="90"/>
  <c r="B204" i="90"/>
  <c r="B4" i="90"/>
  <c r="A3" i="90"/>
  <c r="B1061" i="90"/>
  <c r="B271" i="90"/>
  <c r="B822" i="90"/>
  <c r="B439" i="90"/>
  <c r="A438" i="90"/>
  <c r="B1892" i="90"/>
  <c r="B314" i="90"/>
  <c r="B1550" i="90"/>
  <c r="A1549" i="90"/>
  <c r="B1237" i="90"/>
  <c r="B378" i="90"/>
  <c r="B1021" i="90"/>
  <c r="A1020" i="90"/>
  <c r="B1533" i="90"/>
  <c r="A1532" i="90"/>
  <c r="B1208" i="90"/>
  <c r="B925" i="90"/>
  <c r="B752" i="90"/>
  <c r="B519" i="90"/>
  <c r="B479" i="90"/>
  <c r="B335" i="90"/>
  <c r="B284" i="90"/>
  <c r="B807" i="90"/>
  <c r="A806" i="90"/>
  <c r="B2" i="89"/>
  <c r="B1297" i="90" l="1"/>
  <c r="A314" i="90"/>
  <c r="B315" i="90"/>
  <c r="A540" i="90"/>
  <c r="B541" i="90"/>
  <c r="P103" i="73"/>
  <c r="L183" i="2" s="1"/>
  <c r="C183" i="2" s="1"/>
  <c r="A204" i="90"/>
  <c r="B205" i="90"/>
  <c r="B379" i="90"/>
  <c r="A378" i="90"/>
  <c r="B1238" i="90"/>
  <c r="A1237" i="90"/>
  <c r="A335" i="90"/>
  <c r="B336" i="90"/>
  <c r="B832" i="90"/>
  <c r="B440" i="90"/>
  <c r="A439" i="90"/>
  <c r="B5" i="90"/>
  <c r="A4" i="90"/>
  <c r="B1534" i="90"/>
  <c r="A1533" i="90"/>
  <c r="B1209" i="90"/>
  <c r="A1208" i="90"/>
  <c r="B1062" i="90"/>
  <c r="A1061" i="90"/>
  <c r="B272" i="90"/>
  <c r="A271" i="90"/>
  <c r="B1502" i="90"/>
  <c r="A479" i="90"/>
  <c r="B480" i="90"/>
  <c r="B1022" i="90"/>
  <c r="A1021" i="90"/>
  <c r="B1436" i="90"/>
  <c r="B1551" i="90"/>
  <c r="A1550" i="90"/>
  <c r="B771" i="90"/>
  <c r="A770" i="90"/>
  <c r="B823" i="90"/>
  <c r="A822" i="90"/>
  <c r="B190" i="90"/>
  <c r="B1264" i="90"/>
  <c r="A1263" i="90"/>
  <c r="B753" i="90"/>
  <c r="A752" i="90"/>
  <c r="A807" i="90"/>
  <c r="B808" i="90"/>
  <c r="B285" i="90"/>
  <c r="A284" i="90"/>
  <c r="B1298" i="90"/>
  <c r="A1297" i="90"/>
  <c r="B18" i="90"/>
  <c r="A17" i="90"/>
  <c r="B520" i="90"/>
  <c r="A519" i="90"/>
  <c r="B926" i="90"/>
  <c r="A925" i="90"/>
  <c r="B1893" i="90"/>
  <c r="A1892" i="90"/>
  <c r="B1078" i="90"/>
  <c r="A315" i="90" l="1"/>
  <c r="B316" i="90"/>
  <c r="A1264" i="90"/>
  <c r="B1265" i="90"/>
  <c r="B542" i="90"/>
  <c r="A541" i="90"/>
  <c r="A520" i="90"/>
  <c r="B521" i="90"/>
  <c r="B481" i="90"/>
  <c r="A480" i="90"/>
  <c r="B676" i="90"/>
  <c r="B809" i="90"/>
  <c r="A808" i="90"/>
  <c r="A832" i="90"/>
  <c r="B833" i="90"/>
  <c r="B1023" i="90"/>
  <c r="A1022" i="90"/>
  <c r="B1282" i="90"/>
  <c r="B1113" i="90"/>
  <c r="B1003" i="90"/>
  <c r="A205" i="90"/>
  <c r="B206" i="90"/>
  <c r="B1063" i="90"/>
  <c r="A1062" i="90"/>
  <c r="B1535" i="90"/>
  <c r="A1534" i="90"/>
  <c r="B1894" i="90"/>
  <c r="A1893" i="90"/>
  <c r="B1299" i="90"/>
  <c r="A1298" i="90"/>
  <c r="B1552" i="90"/>
  <c r="A1551" i="90"/>
  <c r="B980" i="90"/>
  <c r="B6" i="90"/>
  <c r="A5" i="90"/>
  <c r="B503" i="90"/>
  <c r="B927" i="90"/>
  <c r="A926" i="90"/>
  <c r="B261" i="90"/>
  <c r="B1815" i="90"/>
  <c r="B380" i="90"/>
  <c r="A379" i="90"/>
  <c r="B286" i="90"/>
  <c r="A285" i="90"/>
  <c r="A823" i="90"/>
  <c r="B824" i="90"/>
  <c r="B1437" i="90"/>
  <c r="A1436" i="90"/>
  <c r="B273" i="90"/>
  <c r="A272" i="90"/>
  <c r="B1210" i="90"/>
  <c r="A1209" i="90"/>
  <c r="B441" i="90"/>
  <c r="A440" i="90"/>
  <c r="B1604" i="90"/>
  <c r="B337" i="90"/>
  <c r="A336" i="90"/>
  <c r="B191" i="90"/>
  <c r="A190" i="90"/>
  <c r="B1079" i="90"/>
  <c r="A1078" i="90"/>
  <c r="B19" i="90"/>
  <c r="A18" i="90"/>
  <c r="B754" i="90"/>
  <c r="A753" i="90"/>
  <c r="B772" i="90"/>
  <c r="A771" i="90"/>
  <c r="B525" i="90"/>
  <c r="B1503" i="90"/>
  <c r="A1502" i="90"/>
  <c r="B418" i="90"/>
  <c r="B236" i="90"/>
  <c r="B1239" i="90"/>
  <c r="A1238" i="90"/>
  <c r="C2" i="73"/>
  <c r="A1552" i="90" l="1"/>
  <c r="B1553" i="90"/>
  <c r="A521" i="90"/>
  <c r="B522" i="90"/>
  <c r="B543" i="90"/>
  <c r="A542" i="90"/>
  <c r="B1266" i="90"/>
  <c r="A1265" i="90"/>
  <c r="A316" i="90"/>
  <c r="B317" i="90"/>
  <c r="B1240" i="90"/>
  <c r="A1239" i="90"/>
  <c r="B442" i="90"/>
  <c r="A441" i="90"/>
  <c r="A1063" i="90"/>
  <c r="B1064" i="90"/>
  <c r="B1114" i="90"/>
  <c r="A1113" i="90"/>
  <c r="B981" i="90"/>
  <c r="A980" i="90"/>
  <c r="B207" i="90"/>
  <c r="A206" i="90"/>
  <c r="B825" i="90"/>
  <c r="A824" i="90"/>
  <c r="B237" i="90"/>
  <c r="A236" i="90"/>
  <c r="B20" i="90"/>
  <c r="A19" i="90"/>
  <c r="B262" i="90"/>
  <c r="A261" i="90"/>
  <c r="B1895" i="90"/>
  <c r="A1894" i="90"/>
  <c r="B900" i="90"/>
  <c r="B419" i="90"/>
  <c r="A418" i="90"/>
  <c r="B526" i="90"/>
  <c r="A525" i="90"/>
  <c r="B755" i="90"/>
  <c r="A754" i="90"/>
  <c r="B192" i="90"/>
  <c r="A191" i="90"/>
  <c r="B1211" i="90"/>
  <c r="A1210" i="90"/>
  <c r="B287" i="90"/>
  <c r="A286" i="90"/>
  <c r="B381" i="90"/>
  <c r="A380" i="90"/>
  <c r="B1300" i="90"/>
  <c r="A1299" i="90"/>
  <c r="B1024" i="90"/>
  <c r="A1023" i="90"/>
  <c r="B810" i="90"/>
  <c r="A809" i="90"/>
  <c r="B1504" i="90"/>
  <c r="A1503" i="90"/>
  <c r="B274" i="90"/>
  <c r="A273" i="90"/>
  <c r="B677" i="90"/>
  <c r="A676" i="90"/>
  <c r="B834" i="90"/>
  <c r="A833" i="90"/>
  <c r="B1080" i="90"/>
  <c r="A1079" i="90"/>
  <c r="B338" i="90"/>
  <c r="A337" i="90"/>
  <c r="B504" i="90"/>
  <c r="A503" i="90"/>
  <c r="B1283" i="90"/>
  <c r="A1282" i="90"/>
  <c r="B320" i="90"/>
  <c r="B773" i="90"/>
  <c r="A772" i="90"/>
  <c r="B1605" i="90"/>
  <c r="A1604" i="90"/>
  <c r="B1438" i="90"/>
  <c r="A1437" i="90"/>
  <c r="B1816" i="90"/>
  <c r="A1815" i="90"/>
  <c r="B928" i="90"/>
  <c r="A927" i="90"/>
  <c r="B62" i="90"/>
  <c r="B7" i="90"/>
  <c r="A6" i="90"/>
  <c r="B1731" i="90"/>
  <c r="B1536" i="90"/>
  <c r="A1535" i="90"/>
  <c r="B1004" i="90"/>
  <c r="A1003" i="90"/>
  <c r="B1450" i="90"/>
  <c r="B482" i="90"/>
  <c r="A481" i="90"/>
  <c r="A1266" i="90" l="1"/>
  <c r="B1267" i="90"/>
  <c r="A543" i="90"/>
  <c r="B544" i="90"/>
  <c r="B523" i="90"/>
  <c r="A522" i="90"/>
  <c r="A810" i="90"/>
  <c r="B811" i="90"/>
  <c r="B318" i="90"/>
  <c r="A317" i="90"/>
  <c r="B1554" i="90"/>
  <c r="A1553" i="90"/>
  <c r="B238" i="90"/>
  <c r="A237" i="90"/>
  <c r="B1115" i="90"/>
  <c r="A1114" i="90"/>
  <c r="B1065" i="90"/>
  <c r="A1064" i="90"/>
  <c r="B1005" i="90"/>
  <c r="A1004" i="90"/>
  <c r="B1732" i="90"/>
  <c r="A1731" i="90"/>
  <c r="B63" i="90"/>
  <c r="A62" i="90"/>
  <c r="B1439" i="90"/>
  <c r="A1438" i="90"/>
  <c r="B774" i="90"/>
  <c r="A773" i="90"/>
  <c r="B1284" i="90"/>
  <c r="A1283" i="90"/>
  <c r="B1301" i="90"/>
  <c r="A1300" i="90"/>
  <c r="B193" i="90"/>
  <c r="A192" i="90"/>
  <c r="B420" i="90"/>
  <c r="A419" i="90"/>
  <c r="B1222" i="90"/>
  <c r="B982" i="90"/>
  <c r="A981" i="90"/>
  <c r="B483" i="90"/>
  <c r="A482" i="90"/>
  <c r="B929" i="90"/>
  <c r="A928" i="90"/>
  <c r="B1606" i="90"/>
  <c r="A1605" i="90"/>
  <c r="B339" i="90"/>
  <c r="A338" i="90"/>
  <c r="B1505" i="90"/>
  <c r="A1504" i="90"/>
  <c r="B382" i="90"/>
  <c r="A381" i="90"/>
  <c r="B901" i="90"/>
  <c r="A900" i="90"/>
  <c r="B1896" i="90"/>
  <c r="A1895" i="90"/>
  <c r="B263" i="90"/>
  <c r="A262" i="90"/>
  <c r="B826" i="90"/>
  <c r="A825" i="90"/>
  <c r="B1537" i="90"/>
  <c r="A1536" i="90"/>
  <c r="B1817" i="90"/>
  <c r="A1816" i="90"/>
  <c r="B1081" i="90"/>
  <c r="A1080" i="90"/>
  <c r="B756" i="90"/>
  <c r="A755" i="90"/>
  <c r="B695" i="90"/>
  <c r="B505" i="90"/>
  <c r="A504" i="90"/>
  <c r="B835" i="90"/>
  <c r="A834" i="90"/>
  <c r="B288" i="90"/>
  <c r="A287" i="90"/>
  <c r="B21" i="90"/>
  <c r="A20" i="90"/>
  <c r="B1451" i="90"/>
  <c r="A1450" i="90"/>
  <c r="B8" i="90"/>
  <c r="A7" i="90"/>
  <c r="B321" i="90"/>
  <c r="A320" i="90"/>
  <c r="B678" i="90"/>
  <c r="A677" i="90"/>
  <c r="B275" i="90"/>
  <c r="A274" i="90"/>
  <c r="B1025" i="90"/>
  <c r="A1024" i="90"/>
  <c r="B1212" i="90"/>
  <c r="A1211" i="90"/>
  <c r="B527" i="90"/>
  <c r="A526" i="90"/>
  <c r="B410" i="90"/>
  <c r="B208" i="90"/>
  <c r="A207" i="90"/>
  <c r="B443" i="90"/>
  <c r="A442" i="90"/>
  <c r="B1241" i="90"/>
  <c r="A1240" i="90"/>
  <c r="A31" i="50"/>
  <c r="A32" i="50"/>
  <c r="A33" i="50"/>
  <c r="A34" i="50"/>
  <c r="A35" i="50"/>
  <c r="A36" i="50"/>
  <c r="A37" i="50"/>
  <c r="A38" i="50"/>
  <c r="A39" i="50"/>
  <c r="A811" i="90" l="1"/>
  <c r="B812" i="90"/>
  <c r="B524" i="90"/>
  <c r="A524" i="90" s="1"/>
  <c r="A523" i="90"/>
  <c r="B545" i="90"/>
  <c r="A544" i="90"/>
  <c r="A835" i="90"/>
  <c r="B836" i="90"/>
  <c r="B1555" i="90"/>
  <c r="A1554" i="90"/>
  <c r="B1268" i="90"/>
  <c r="A1267" i="90"/>
  <c r="A1301" i="90"/>
  <c r="B1302" i="90"/>
  <c r="B319" i="90"/>
  <c r="A319" i="90" s="1"/>
  <c r="A318" i="90"/>
  <c r="B444" i="90"/>
  <c r="A443" i="90"/>
  <c r="B22" i="90"/>
  <c r="A21" i="90"/>
  <c r="B827" i="90"/>
  <c r="A826" i="90"/>
  <c r="B421" i="90"/>
  <c r="A420" i="90"/>
  <c r="B276" i="90"/>
  <c r="A275" i="90"/>
  <c r="B1937" i="90"/>
  <c r="B883" i="90"/>
  <c r="B264" i="90"/>
  <c r="A263" i="90"/>
  <c r="B1271" i="90"/>
  <c r="B662" i="90"/>
  <c r="B983" i="90"/>
  <c r="A982" i="90"/>
  <c r="B194" i="90"/>
  <c r="A193" i="90"/>
  <c r="B1440" i="90"/>
  <c r="A1439" i="90"/>
  <c r="B1116" i="90"/>
  <c r="A1115" i="90"/>
  <c r="B1698" i="90"/>
  <c r="B902" i="90"/>
  <c r="A901" i="90"/>
  <c r="B930" i="90"/>
  <c r="A929" i="90"/>
  <c r="B1006" i="90"/>
  <c r="A1005" i="90"/>
  <c r="B1452" i="90"/>
  <c r="A1451" i="90"/>
  <c r="B506" i="90"/>
  <c r="A505" i="90"/>
  <c r="B757" i="90"/>
  <c r="A756" i="90"/>
  <c r="B1818" i="90"/>
  <c r="A1817" i="90"/>
  <c r="B1897" i="90"/>
  <c r="A1896" i="90"/>
  <c r="B383" i="90"/>
  <c r="A382" i="90"/>
  <c r="B1506" i="90"/>
  <c r="A1505" i="90"/>
  <c r="B340" i="90"/>
  <c r="A339" i="90"/>
  <c r="B1223" i="90"/>
  <c r="A1222" i="90"/>
  <c r="B1285" i="90"/>
  <c r="A1284" i="90"/>
  <c r="B64" i="90"/>
  <c r="A63" i="90"/>
  <c r="B239" i="90"/>
  <c r="A238" i="90"/>
  <c r="B411" i="90"/>
  <c r="A410" i="90"/>
  <c r="B1213" i="90"/>
  <c r="A1212" i="90"/>
  <c r="B775" i="90"/>
  <c r="A774" i="90"/>
  <c r="B209" i="90"/>
  <c r="A208" i="90"/>
  <c r="B1242" i="90"/>
  <c r="A1241" i="90"/>
  <c r="B842" i="90"/>
  <c r="B528" i="90"/>
  <c r="A527" i="90"/>
  <c r="B1026" i="90"/>
  <c r="A1025" i="90"/>
  <c r="B679" i="90"/>
  <c r="A678" i="90"/>
  <c r="B322" i="90"/>
  <c r="A321" i="90"/>
  <c r="B9" i="90"/>
  <c r="A8" i="90"/>
  <c r="B289" i="90"/>
  <c r="A288" i="90"/>
  <c r="B696" i="90"/>
  <c r="A695" i="90"/>
  <c r="B1082" i="90"/>
  <c r="A1081" i="90"/>
  <c r="B1538" i="90"/>
  <c r="A1537" i="90"/>
  <c r="B155" i="90"/>
  <c r="B1140" i="90"/>
  <c r="B1607" i="90"/>
  <c r="A1606" i="90"/>
  <c r="B484" i="90"/>
  <c r="A483" i="90"/>
  <c r="B1733" i="90"/>
  <c r="A1732" i="90"/>
  <c r="B1066" i="90"/>
  <c r="A1065" i="90"/>
  <c r="A3" i="50"/>
  <c r="A4" i="50"/>
  <c r="A5" i="50"/>
  <c r="A6" i="50"/>
  <c r="A7" i="50"/>
  <c r="A8" i="50"/>
  <c r="A9" i="50"/>
  <c r="A10" i="50"/>
  <c r="A11" i="50"/>
  <c r="A12" i="50"/>
  <c r="A13" i="50"/>
  <c r="A14" i="50"/>
  <c r="A15" i="50"/>
  <c r="A16" i="50"/>
  <c r="A17" i="50"/>
  <c r="A18" i="50"/>
  <c r="A19" i="50"/>
  <c r="A20" i="50"/>
  <c r="A21" i="50"/>
  <c r="A22" i="50"/>
  <c r="A23" i="50"/>
  <c r="A24" i="50"/>
  <c r="A25" i="50"/>
  <c r="A26" i="50"/>
  <c r="A27" i="50"/>
  <c r="A28" i="50"/>
  <c r="A29" i="50"/>
  <c r="A30" i="50"/>
  <c r="A2" i="50"/>
  <c r="A209" i="90" l="1"/>
  <c r="B210" i="90"/>
  <c r="A1302" i="90"/>
  <c r="B1303" i="90"/>
  <c r="B546" i="90"/>
  <c r="A545" i="90"/>
  <c r="B837" i="90"/>
  <c r="A836" i="90"/>
  <c r="A289" i="90"/>
  <c r="B290" i="90"/>
  <c r="B1269" i="90"/>
  <c r="A1268" i="90"/>
  <c r="B813" i="90"/>
  <c r="A812" i="90"/>
  <c r="A1555" i="90"/>
  <c r="B1556" i="90"/>
  <c r="B529" i="90"/>
  <c r="A528" i="90"/>
  <c r="B23" i="90"/>
  <c r="A22" i="90"/>
  <c r="B1734" i="90"/>
  <c r="A1733" i="90"/>
  <c r="B1141" i="90"/>
  <c r="A1140" i="90"/>
  <c r="B1539" i="90"/>
  <c r="A1538" i="90"/>
  <c r="B323" i="90"/>
  <c r="A322" i="90"/>
  <c r="B843" i="90"/>
  <c r="A842" i="90"/>
  <c r="B776" i="90"/>
  <c r="A775" i="90"/>
  <c r="B240" i="90"/>
  <c r="A239" i="90"/>
  <c r="B341" i="90"/>
  <c r="A340" i="90"/>
  <c r="B507" i="90"/>
  <c r="A506" i="90"/>
  <c r="B931" i="90"/>
  <c r="A930" i="90"/>
  <c r="B1422" i="90"/>
  <c r="B663" i="90"/>
  <c r="A662" i="90"/>
  <c r="B1272" i="90"/>
  <c r="A1271" i="90"/>
  <c r="B697" i="90"/>
  <c r="A696" i="90"/>
  <c r="B1286" i="90"/>
  <c r="A1285" i="90"/>
  <c r="B984" i="90"/>
  <c r="A983" i="90"/>
  <c r="B277" i="90"/>
  <c r="A276" i="90"/>
  <c r="B485" i="90"/>
  <c r="A484" i="90"/>
  <c r="B156" i="90"/>
  <c r="A155" i="90"/>
  <c r="B1083" i="90"/>
  <c r="A1082" i="90"/>
  <c r="B680" i="90"/>
  <c r="A679" i="90"/>
  <c r="B1243" i="90"/>
  <c r="A1242" i="90"/>
  <c r="B1224" i="90"/>
  <c r="A1223" i="90"/>
  <c r="B1507" i="90"/>
  <c r="A1506" i="90"/>
  <c r="B1819" i="90"/>
  <c r="A1818" i="90"/>
  <c r="B903" i="90"/>
  <c r="A902" i="90"/>
  <c r="B1117" i="90"/>
  <c r="A1116" i="90"/>
  <c r="B265" i="90"/>
  <c r="A264" i="90"/>
  <c r="B884" i="90"/>
  <c r="A883" i="90"/>
  <c r="B828" i="90"/>
  <c r="A827" i="90"/>
  <c r="B445" i="90"/>
  <c r="A444" i="90"/>
  <c r="B1067" i="90"/>
  <c r="A1066" i="90"/>
  <c r="B412" i="90"/>
  <c r="A411" i="90"/>
  <c r="B758" i="90"/>
  <c r="A757" i="90"/>
  <c r="B1441" i="90"/>
  <c r="A1440" i="90"/>
  <c r="B1667" i="90"/>
  <c r="B10" i="90"/>
  <c r="A9" i="90"/>
  <c r="B1898" i="90"/>
  <c r="A1897" i="90"/>
  <c r="B1007" i="90"/>
  <c r="A1006" i="90"/>
  <c r="B422" i="90"/>
  <c r="A421" i="90"/>
  <c r="B1608" i="90"/>
  <c r="A1607" i="90"/>
  <c r="B1027" i="90"/>
  <c r="A1026" i="90"/>
  <c r="B1656" i="90"/>
  <c r="B1214" i="90"/>
  <c r="A1213" i="90"/>
  <c r="B65" i="90"/>
  <c r="A64" i="90"/>
  <c r="B384" i="90"/>
  <c r="A383" i="90"/>
  <c r="B1453" i="90"/>
  <c r="A1452" i="90"/>
  <c r="B1699" i="90"/>
  <c r="A1698" i="90"/>
  <c r="B195" i="90"/>
  <c r="A194" i="90"/>
  <c r="B1938" i="90"/>
  <c r="A1937" i="90"/>
  <c r="L170" i="2"/>
  <c r="A1556" i="90" l="1"/>
  <c r="B1557" i="90"/>
  <c r="A412" i="90"/>
  <c r="B413" i="90"/>
  <c r="B838" i="90"/>
  <c r="A837" i="90"/>
  <c r="B814" i="90"/>
  <c r="A813" i="90"/>
  <c r="B547" i="90"/>
  <c r="A546" i="90"/>
  <c r="B1304" i="90"/>
  <c r="A1303" i="90"/>
  <c r="A663" i="90"/>
  <c r="B664" i="90"/>
  <c r="A23" i="90"/>
  <c r="B24" i="90"/>
  <c r="B1270" i="90"/>
  <c r="A1270" i="90" s="1"/>
  <c r="A1269" i="90"/>
  <c r="B291" i="90"/>
  <c r="A290" i="90"/>
  <c r="A210" i="90"/>
  <c r="B211" i="90"/>
  <c r="A507" i="90"/>
  <c r="B508" i="90"/>
  <c r="B1454" i="90"/>
  <c r="A1453" i="90"/>
  <c r="B1225" i="90"/>
  <c r="A1224" i="90"/>
  <c r="B157" i="90"/>
  <c r="A156" i="90"/>
  <c r="B1423" i="90"/>
  <c r="A1422" i="90"/>
  <c r="B241" i="90"/>
  <c r="A240" i="90"/>
  <c r="B1142" i="90"/>
  <c r="A1141" i="90"/>
  <c r="B66" i="90"/>
  <c r="A65" i="90"/>
  <c r="B1899" i="90"/>
  <c r="A1898" i="90"/>
  <c r="B844" i="90"/>
  <c r="A843" i="90"/>
  <c r="B196" i="90"/>
  <c r="A195" i="90"/>
  <c r="B1028" i="90"/>
  <c r="A1027" i="90"/>
  <c r="B1609" i="90"/>
  <c r="A1608" i="90"/>
  <c r="B423" i="90"/>
  <c r="A422" i="90"/>
  <c r="B1068" i="90"/>
  <c r="A1067" i="90"/>
  <c r="B1244" i="90"/>
  <c r="A1243" i="90"/>
  <c r="B486" i="90"/>
  <c r="A485" i="90"/>
  <c r="B1287" i="90"/>
  <c r="A1286" i="90"/>
  <c r="B324" i="90"/>
  <c r="A323" i="90"/>
  <c r="B1949" i="90"/>
  <c r="B1939" i="90"/>
  <c r="A1938" i="90"/>
  <c r="B385" i="90"/>
  <c r="A384" i="90"/>
  <c r="B1442" i="90"/>
  <c r="A1441" i="90"/>
  <c r="B1118" i="90"/>
  <c r="A1117" i="90"/>
  <c r="B278" i="90"/>
  <c r="A277" i="90"/>
  <c r="B932" i="90"/>
  <c r="A931" i="90"/>
  <c r="B1735" i="90"/>
  <c r="A1734" i="90"/>
  <c r="B1215" i="90"/>
  <c r="A1214" i="90"/>
  <c r="B11" i="90"/>
  <c r="A10" i="90"/>
  <c r="B446" i="90"/>
  <c r="A445" i="90"/>
  <c r="B885" i="90"/>
  <c r="A884" i="90"/>
  <c r="B1820" i="90"/>
  <c r="A1819" i="90"/>
  <c r="B681" i="90"/>
  <c r="A680" i="90"/>
  <c r="B1273" i="90"/>
  <c r="A1272" i="90"/>
  <c r="B342" i="90"/>
  <c r="A341" i="90"/>
  <c r="B530" i="90"/>
  <c r="A529" i="90"/>
  <c r="B1700" i="90"/>
  <c r="A1699" i="90"/>
  <c r="B1657" i="90"/>
  <c r="A1656" i="90"/>
  <c r="B1008" i="90"/>
  <c r="A1007" i="90"/>
  <c r="B1668" i="90"/>
  <c r="A1667" i="90"/>
  <c r="B759" i="90"/>
  <c r="A758" i="90"/>
  <c r="B829" i="90"/>
  <c r="A828" i="90"/>
  <c r="B266" i="90"/>
  <c r="A265" i="90"/>
  <c r="B904" i="90"/>
  <c r="A903" i="90"/>
  <c r="B1508" i="90"/>
  <c r="A1507" i="90"/>
  <c r="B1084" i="90"/>
  <c r="A1083" i="90"/>
  <c r="B985" i="90"/>
  <c r="A984" i="90"/>
  <c r="B698" i="90"/>
  <c r="A697" i="90"/>
  <c r="B777" i="90"/>
  <c r="A776" i="90"/>
  <c r="B1540" i="90"/>
  <c r="A1539" i="90"/>
  <c r="I170" i="2"/>
  <c r="E170" i="2"/>
  <c r="A508" i="90" l="1"/>
  <c r="B509" i="90"/>
  <c r="A278" i="90"/>
  <c r="B279" i="90"/>
  <c r="A1287" i="90"/>
  <c r="B1288" i="90"/>
  <c r="B815" i="90"/>
  <c r="A814" i="90"/>
  <c r="B212" i="90"/>
  <c r="A211" i="90"/>
  <c r="B665" i="90"/>
  <c r="A664" i="90"/>
  <c r="B839" i="90"/>
  <c r="A838" i="90"/>
  <c r="B414" i="90"/>
  <c r="A413" i="90"/>
  <c r="B25" i="90"/>
  <c r="A24" i="90"/>
  <c r="A829" i="90"/>
  <c r="B830" i="90"/>
  <c r="A1657" i="90"/>
  <c r="B1658" i="90"/>
  <c r="B292" i="90"/>
  <c r="A291" i="90"/>
  <c r="B1305" i="90"/>
  <c r="A1304" i="90"/>
  <c r="A1557" i="90"/>
  <c r="B1558" i="90"/>
  <c r="B548" i="90"/>
  <c r="A547" i="90"/>
  <c r="B1085" i="90"/>
  <c r="A1084" i="90"/>
  <c r="B569" i="90"/>
  <c r="B197" i="90"/>
  <c r="A196" i="90"/>
  <c r="B1541" i="90"/>
  <c r="A1540" i="90"/>
  <c r="B1701" i="90"/>
  <c r="A1700" i="90"/>
  <c r="B682" i="90"/>
  <c r="A681" i="90"/>
  <c r="B12" i="90"/>
  <c r="A11" i="90"/>
  <c r="B1736" i="90"/>
  <c r="A1735" i="90"/>
  <c r="B1950" i="90"/>
  <c r="A1949" i="90"/>
  <c r="B1029" i="90"/>
  <c r="A1028" i="90"/>
  <c r="B242" i="90"/>
  <c r="A241" i="90"/>
  <c r="B158" i="90"/>
  <c r="A157" i="90"/>
  <c r="B1009" i="90"/>
  <c r="A1008" i="90"/>
  <c r="A446" i="90"/>
  <c r="B447" i="90"/>
  <c r="B1443" i="90"/>
  <c r="A1442" i="90"/>
  <c r="B1069" i="90"/>
  <c r="A1068" i="90"/>
  <c r="B1143" i="90"/>
  <c r="A1142" i="90"/>
  <c r="B699" i="90"/>
  <c r="A698" i="90"/>
  <c r="B1509" i="90"/>
  <c r="A1508" i="90"/>
  <c r="B760" i="90"/>
  <c r="A759" i="90"/>
  <c r="B343" i="90"/>
  <c r="A342" i="90"/>
  <c r="B1821" i="90"/>
  <c r="A1820" i="90"/>
  <c r="B487" i="90"/>
  <c r="A486" i="90"/>
  <c r="B67" i="90"/>
  <c r="A66" i="90"/>
  <c r="B1424" i="90"/>
  <c r="A1423" i="90"/>
  <c r="B1226" i="90"/>
  <c r="A1225" i="90"/>
  <c r="B1455" i="90"/>
  <c r="A1454" i="90"/>
  <c r="B267" i="90"/>
  <c r="A266" i="90"/>
  <c r="B1940" i="90"/>
  <c r="A1939" i="90"/>
  <c r="B1900" i="90"/>
  <c r="A1899" i="90"/>
  <c r="B531" i="90"/>
  <c r="A530" i="90"/>
  <c r="B1610" i="90"/>
  <c r="A1609" i="90"/>
  <c r="B778" i="90"/>
  <c r="A777" i="90"/>
  <c r="B722" i="90"/>
  <c r="B986" i="90"/>
  <c r="A985" i="90"/>
  <c r="B905" i="90"/>
  <c r="A904" i="90"/>
  <c r="B1669" i="90"/>
  <c r="A1668" i="90"/>
  <c r="B1274" i="90"/>
  <c r="A1273" i="90"/>
  <c r="B886" i="90"/>
  <c r="A885" i="90"/>
  <c r="B1216" i="90"/>
  <c r="A1215" i="90"/>
  <c r="B933" i="90"/>
  <c r="A932" i="90"/>
  <c r="B1119" i="90"/>
  <c r="A1118" i="90"/>
  <c r="B386" i="90"/>
  <c r="A385" i="90"/>
  <c r="B325" i="90"/>
  <c r="A324" i="90"/>
  <c r="B1245" i="90"/>
  <c r="A1244" i="90"/>
  <c r="B424" i="90"/>
  <c r="A423" i="90"/>
  <c r="B1568" i="90"/>
  <c r="B845" i="90"/>
  <c r="A844" i="90"/>
  <c r="L166" i="2"/>
  <c r="L167" i="2"/>
  <c r="L168" i="2"/>
  <c r="L169" i="2"/>
  <c r="B293" i="90" l="1"/>
  <c r="A292" i="90"/>
  <c r="B415" i="90"/>
  <c r="A414" i="90"/>
  <c r="A815" i="90"/>
  <c r="B816" i="90"/>
  <c r="B1659" i="90"/>
  <c r="A1658" i="90"/>
  <c r="B1289" i="90"/>
  <c r="A1288" i="90"/>
  <c r="A1940" i="90"/>
  <c r="B1941" i="90"/>
  <c r="B549" i="90"/>
  <c r="A548" i="90"/>
  <c r="B840" i="90"/>
  <c r="A839" i="90"/>
  <c r="A1558" i="90"/>
  <c r="B1559" i="90"/>
  <c r="B831" i="90"/>
  <c r="A831" i="90" s="1"/>
  <c r="A830" i="90"/>
  <c r="B280" i="90"/>
  <c r="A279" i="90"/>
  <c r="A1216" i="90"/>
  <c r="B1217" i="90"/>
  <c r="B666" i="90"/>
  <c r="A665" i="90"/>
  <c r="B510" i="90"/>
  <c r="A509" i="90"/>
  <c r="B1306" i="90"/>
  <c r="A1305" i="90"/>
  <c r="B26" i="90"/>
  <c r="A25" i="90"/>
  <c r="B213" i="90"/>
  <c r="A212" i="90"/>
  <c r="B1569" i="90"/>
  <c r="A1568" i="90"/>
  <c r="B934" i="90"/>
  <c r="A933" i="90"/>
  <c r="B723" i="90"/>
  <c r="A722" i="90"/>
  <c r="B1227" i="90"/>
  <c r="A1226" i="90"/>
  <c r="B488" i="90"/>
  <c r="A487" i="90"/>
  <c r="B344" i="90"/>
  <c r="A343" i="90"/>
  <c r="B1444" i="90"/>
  <c r="A1443" i="90"/>
  <c r="B13" i="90"/>
  <c r="A12" i="90"/>
  <c r="A447" i="90"/>
  <c r="B448" i="90"/>
  <c r="B1592" i="90"/>
  <c r="B1510" i="90"/>
  <c r="A1509" i="90"/>
  <c r="B644" i="90"/>
  <c r="B425" i="90"/>
  <c r="A424" i="90"/>
  <c r="B326" i="90"/>
  <c r="A325" i="90"/>
  <c r="B1670" i="90"/>
  <c r="A1669" i="90"/>
  <c r="B779" i="90"/>
  <c r="A778" i="90"/>
  <c r="B532" i="90"/>
  <c r="A531" i="90"/>
  <c r="B1425" i="90"/>
  <c r="A1424" i="90"/>
  <c r="B37" i="90"/>
  <c r="B700" i="90"/>
  <c r="A699" i="90"/>
  <c r="B159" i="90"/>
  <c r="A158" i="90"/>
  <c r="B1030" i="90"/>
  <c r="A1029" i="90"/>
  <c r="B1951" i="90"/>
  <c r="A1950" i="90"/>
  <c r="B683" i="90"/>
  <c r="A682" i="90"/>
  <c r="B887" i="90"/>
  <c r="A886" i="90"/>
  <c r="B906" i="90"/>
  <c r="A905" i="90"/>
  <c r="B1611" i="90"/>
  <c r="A1610" i="90"/>
  <c r="B268" i="90"/>
  <c r="A268" i="90" s="1"/>
  <c r="A267" i="90"/>
  <c r="B68" i="90"/>
  <c r="A67" i="90"/>
  <c r="B1144" i="90"/>
  <c r="A1143" i="90"/>
  <c r="B1010" i="90"/>
  <c r="A1009" i="90"/>
  <c r="B243" i="90"/>
  <c r="A242" i="90"/>
  <c r="B198" i="90"/>
  <c r="A197" i="90"/>
  <c r="B387" i="90"/>
  <c r="A386" i="90"/>
  <c r="B846" i="90"/>
  <c r="A845" i="90"/>
  <c r="B1246" i="90"/>
  <c r="A1245" i="90"/>
  <c r="B1120" i="90"/>
  <c r="A1119" i="90"/>
  <c r="B1275" i="90"/>
  <c r="A1274" i="90"/>
  <c r="B987" i="90"/>
  <c r="A986" i="90"/>
  <c r="B1901" i="90"/>
  <c r="A1900" i="90"/>
  <c r="B1456" i="90"/>
  <c r="A1455" i="90"/>
  <c r="B1822" i="90"/>
  <c r="A1821" i="90"/>
  <c r="B761" i="90"/>
  <c r="A760" i="90"/>
  <c r="B1070" i="90"/>
  <c r="A1069" i="90"/>
  <c r="B1737" i="90"/>
  <c r="A1736" i="90"/>
  <c r="B1702" i="90"/>
  <c r="A1701" i="90"/>
  <c r="B1542" i="90"/>
  <c r="A1541" i="90"/>
  <c r="B570" i="90"/>
  <c r="A569" i="90"/>
  <c r="B1086" i="90"/>
  <c r="A1085" i="90"/>
  <c r="B181" i="2"/>
  <c r="A26" i="90" l="1"/>
  <c r="B27" i="90"/>
  <c r="B841" i="90"/>
  <c r="A841" i="90" s="1"/>
  <c r="A840" i="90"/>
  <c r="B1660" i="90"/>
  <c r="A1659" i="90"/>
  <c r="B1218" i="90"/>
  <c r="A1217" i="90"/>
  <c r="A816" i="90"/>
  <c r="B817" i="90"/>
  <c r="A1306" i="90"/>
  <c r="B1307" i="90"/>
  <c r="B281" i="90"/>
  <c r="A280" i="90"/>
  <c r="B550" i="90"/>
  <c r="A549" i="90"/>
  <c r="B1942" i="90"/>
  <c r="A1941" i="90"/>
  <c r="B511" i="90"/>
  <c r="A510" i="90"/>
  <c r="B416" i="90"/>
  <c r="A415" i="90"/>
  <c r="B1560" i="90"/>
  <c r="A1559" i="90"/>
  <c r="B214" i="90"/>
  <c r="A213" i="90"/>
  <c r="B667" i="90"/>
  <c r="A666" i="90"/>
  <c r="B1290" i="90"/>
  <c r="A1289" i="90"/>
  <c r="A293" i="90"/>
  <c r="B294" i="90"/>
  <c r="B449" i="90"/>
  <c r="A448" i="90"/>
  <c r="B571" i="90"/>
  <c r="A570" i="90"/>
  <c r="B762" i="90"/>
  <c r="A761" i="90"/>
  <c r="B988" i="90"/>
  <c r="A987" i="90"/>
  <c r="B1145" i="90"/>
  <c r="A1144" i="90"/>
  <c r="B907" i="90"/>
  <c r="A906" i="90"/>
  <c r="B160" i="90"/>
  <c r="A159" i="90"/>
  <c r="B533" i="90"/>
  <c r="A532" i="90"/>
  <c r="B645" i="90"/>
  <c r="A644" i="90"/>
  <c r="B1593" i="90"/>
  <c r="A1592" i="90"/>
  <c r="B847" i="90"/>
  <c r="A846" i="90"/>
  <c r="B69" i="90"/>
  <c r="A68" i="90"/>
  <c r="B426" i="90"/>
  <c r="A425" i="90"/>
  <c r="B1445" i="90"/>
  <c r="A1444" i="90"/>
  <c r="B1543" i="90"/>
  <c r="A1542" i="90"/>
  <c r="B1823" i="90"/>
  <c r="A1822" i="90"/>
  <c r="B1457" i="90"/>
  <c r="A1456" i="90"/>
  <c r="B1276" i="90"/>
  <c r="A1275" i="90"/>
  <c r="B388" i="90"/>
  <c r="A387" i="90"/>
  <c r="B199" i="90"/>
  <c r="A198" i="90"/>
  <c r="B888" i="90"/>
  <c r="A887" i="90"/>
  <c r="B684" i="90"/>
  <c r="A683" i="90"/>
  <c r="B701" i="90"/>
  <c r="A700" i="90"/>
  <c r="B780" i="90"/>
  <c r="A779" i="90"/>
  <c r="B345" i="90"/>
  <c r="A344" i="90"/>
  <c r="B724" i="90"/>
  <c r="A723" i="90"/>
  <c r="B1902" i="90"/>
  <c r="A1901" i="90"/>
  <c r="B244" i="90"/>
  <c r="A243" i="90"/>
  <c r="B1952" i="90"/>
  <c r="A1951" i="90"/>
  <c r="B1426" i="90"/>
  <c r="A1425" i="90"/>
  <c r="B489" i="90"/>
  <c r="A488" i="90"/>
  <c r="B1703" i="90"/>
  <c r="A1702" i="90"/>
  <c r="B1121" i="90"/>
  <c r="A1120" i="90"/>
  <c r="B1861" i="90"/>
  <c r="B1671" i="90"/>
  <c r="A1670" i="90"/>
  <c r="B1511" i="90"/>
  <c r="A1510" i="90"/>
  <c r="B14" i="90"/>
  <c r="A13" i="90"/>
  <c r="B935" i="90"/>
  <c r="A934" i="90"/>
  <c r="B1087" i="90"/>
  <c r="A1086" i="90"/>
  <c r="B1738" i="90"/>
  <c r="A1737" i="90"/>
  <c r="B1071" i="90"/>
  <c r="A1070" i="90"/>
  <c r="B1247" i="90"/>
  <c r="A1246" i="90"/>
  <c r="B1011" i="90"/>
  <c r="A1010" i="90"/>
  <c r="B1612" i="90"/>
  <c r="A1611" i="90"/>
  <c r="B1031" i="90"/>
  <c r="A1030" i="90"/>
  <c r="B38" i="90"/>
  <c r="A37" i="90"/>
  <c r="B327" i="90"/>
  <c r="A326" i="90"/>
  <c r="B1527" i="90"/>
  <c r="B1228" i="90"/>
  <c r="A1227" i="90"/>
  <c r="B1570" i="90"/>
  <c r="A1569" i="90"/>
  <c r="I173" i="2"/>
  <c r="I172" i="2"/>
  <c r="I169" i="2"/>
  <c r="B1561" i="90" l="1"/>
  <c r="A1560" i="90"/>
  <c r="B551" i="90"/>
  <c r="A550" i="90"/>
  <c r="B1219" i="90"/>
  <c r="A1218" i="90"/>
  <c r="B295" i="90"/>
  <c r="A294" i="90"/>
  <c r="B1291" i="90"/>
  <c r="A1290" i="90"/>
  <c r="B417" i="90"/>
  <c r="A417" i="90" s="1"/>
  <c r="A416" i="90"/>
  <c r="A281" i="90"/>
  <c r="B282" i="90"/>
  <c r="B1661" i="90"/>
  <c r="A1660" i="90"/>
  <c r="B1308" i="90"/>
  <c r="A1307" i="90"/>
  <c r="B668" i="90"/>
  <c r="A667" i="90"/>
  <c r="A511" i="90"/>
  <c r="B512" i="90"/>
  <c r="B818" i="90"/>
  <c r="A817" i="90"/>
  <c r="B28" i="90"/>
  <c r="A27" i="90"/>
  <c r="A1445" i="90"/>
  <c r="B1446" i="90"/>
  <c r="B215" i="90"/>
  <c r="A214" i="90"/>
  <c r="B1943" i="90"/>
  <c r="A1942" i="90"/>
  <c r="B1427" i="90"/>
  <c r="A1426" i="90"/>
  <c r="B702" i="90"/>
  <c r="A701" i="90"/>
  <c r="B427" i="90"/>
  <c r="A426" i="90"/>
  <c r="B1528" i="90"/>
  <c r="A1527" i="90"/>
  <c r="B328" i="90"/>
  <c r="A327" i="90"/>
  <c r="B936" i="90"/>
  <c r="A935" i="90"/>
  <c r="B1862" i="90"/>
  <c r="A1861" i="90"/>
  <c r="B490" i="90"/>
  <c r="A489" i="90"/>
  <c r="B1953" i="90"/>
  <c r="A1952" i="90"/>
  <c r="B346" i="90"/>
  <c r="A345" i="90"/>
  <c r="B685" i="90"/>
  <c r="A684" i="90"/>
  <c r="B200" i="90"/>
  <c r="A199" i="90"/>
  <c r="B1824" i="90"/>
  <c r="A1823" i="90"/>
  <c r="B848" i="90"/>
  <c r="A847" i="90"/>
  <c r="B1594" i="90"/>
  <c r="A1593" i="90"/>
  <c r="B908" i="90"/>
  <c r="A907" i="90"/>
  <c r="B763" i="90"/>
  <c r="A762" i="90"/>
  <c r="B1032" i="90"/>
  <c r="A1031" i="90"/>
  <c r="B1672" i="90"/>
  <c r="A1671" i="90"/>
  <c r="B725" i="90"/>
  <c r="A724" i="90"/>
  <c r="B989" i="90"/>
  <c r="A988" i="90"/>
  <c r="B1613" i="90"/>
  <c r="A1612" i="90"/>
  <c r="B1072" i="90"/>
  <c r="A1071" i="90"/>
  <c r="B15" i="90"/>
  <c r="A14" i="90"/>
  <c r="B1122" i="90"/>
  <c r="A1121" i="90"/>
  <c r="B1903" i="90"/>
  <c r="A1902" i="90"/>
  <c r="B781" i="90"/>
  <c r="A780" i="90"/>
  <c r="B889" i="90"/>
  <c r="A888" i="90"/>
  <c r="B389" i="90"/>
  <c r="A388" i="90"/>
  <c r="B1544" i="90"/>
  <c r="A1543" i="90"/>
  <c r="B646" i="90"/>
  <c r="A645" i="90"/>
  <c r="B1146" i="90"/>
  <c r="A1145" i="90"/>
  <c r="B572" i="90"/>
  <c r="A571" i="90"/>
  <c r="B1229" i="90"/>
  <c r="A1228" i="90"/>
  <c r="B1012" i="90"/>
  <c r="A1011" i="90"/>
  <c r="B1704" i="90"/>
  <c r="A1703" i="90"/>
  <c r="B1458" i="90"/>
  <c r="A1457" i="90"/>
  <c r="B161" i="90"/>
  <c r="A160" i="90"/>
  <c r="B1088" i="90"/>
  <c r="A1087" i="90"/>
  <c r="B245" i="90"/>
  <c r="A244" i="90"/>
  <c r="B1571" i="90"/>
  <c r="A1570" i="90"/>
  <c r="B39" i="90"/>
  <c r="A38" i="90"/>
  <c r="B1248" i="90"/>
  <c r="A1247" i="90"/>
  <c r="B1739" i="90"/>
  <c r="A1738" i="90"/>
  <c r="B1512" i="90"/>
  <c r="A1511" i="90"/>
  <c r="B1277" i="90"/>
  <c r="A1276" i="90"/>
  <c r="B70" i="90"/>
  <c r="A69" i="90"/>
  <c r="B534" i="90"/>
  <c r="A533" i="90"/>
  <c r="B450" i="90"/>
  <c r="A449" i="90"/>
  <c r="L165" i="2"/>
  <c r="A1704" i="90" l="1"/>
  <c r="B1705" i="90"/>
  <c r="B1944" i="90"/>
  <c r="A1943" i="90"/>
  <c r="B819" i="90"/>
  <c r="A818" i="90"/>
  <c r="B1662" i="90"/>
  <c r="A1661" i="90"/>
  <c r="B296" i="90"/>
  <c r="A295" i="90"/>
  <c r="B513" i="90"/>
  <c r="A512" i="90"/>
  <c r="B283" i="90"/>
  <c r="A283" i="90" s="1"/>
  <c r="A282" i="90"/>
  <c r="A200" i="90"/>
  <c r="B201" i="90"/>
  <c r="B216" i="90"/>
  <c r="A215" i="90"/>
  <c r="A1219" i="90"/>
  <c r="B1220" i="90"/>
  <c r="A1446" i="90"/>
  <c r="B1447" i="90"/>
  <c r="A15" i="90"/>
  <c r="B16" i="90"/>
  <c r="A16" i="90" s="1"/>
  <c r="A668" i="90"/>
  <c r="B669" i="90"/>
  <c r="B552" i="90"/>
  <c r="A551" i="90"/>
  <c r="B29" i="90"/>
  <c r="A28" i="90"/>
  <c r="B1309" i="90"/>
  <c r="A1308" i="90"/>
  <c r="B1292" i="90"/>
  <c r="A1291" i="90"/>
  <c r="B1562" i="90"/>
  <c r="A1561" i="90"/>
  <c r="B230" i="90"/>
  <c r="B451" i="90"/>
  <c r="A450" i="90"/>
  <c r="B1904" i="90"/>
  <c r="A1903" i="90"/>
  <c r="B764" i="90"/>
  <c r="A763" i="90"/>
  <c r="B1278" i="90"/>
  <c r="A1277" i="90"/>
  <c r="B40" i="90"/>
  <c r="A39" i="90"/>
  <c r="B246" i="90"/>
  <c r="A245" i="90"/>
  <c r="B1147" i="90"/>
  <c r="A1146" i="90"/>
  <c r="B909" i="90"/>
  <c r="A908" i="90"/>
  <c r="B1863" i="90"/>
  <c r="A1862" i="90"/>
  <c r="B1740" i="90"/>
  <c r="A1739" i="90"/>
  <c r="B1013" i="90"/>
  <c r="A1012" i="90"/>
  <c r="B890" i="90"/>
  <c r="A889" i="90"/>
  <c r="B1614" i="90"/>
  <c r="A1613" i="90"/>
  <c r="B1673" i="90"/>
  <c r="A1672" i="90"/>
  <c r="B937" i="90"/>
  <c r="A936" i="90"/>
  <c r="B1529" i="90"/>
  <c r="A1528" i="90"/>
  <c r="B1428" i="90"/>
  <c r="A1427" i="90"/>
  <c r="B1545" i="90"/>
  <c r="A1544" i="90"/>
  <c r="B990" i="90"/>
  <c r="A989" i="90"/>
  <c r="B428" i="90"/>
  <c r="A427" i="90"/>
  <c r="B390" i="90"/>
  <c r="A389" i="90"/>
  <c r="B726" i="90"/>
  <c r="A725" i="90"/>
  <c r="B347" i="90"/>
  <c r="A346" i="90"/>
  <c r="B703" i="90"/>
  <c r="A702" i="90"/>
  <c r="B1089" i="90"/>
  <c r="A1088" i="90"/>
  <c r="B162" i="90"/>
  <c r="A161" i="90"/>
  <c r="B647" i="90"/>
  <c r="A646" i="90"/>
  <c r="B1123" i="90"/>
  <c r="A1122" i="90"/>
  <c r="B1595" i="90"/>
  <c r="A1594" i="90"/>
  <c r="B71" i="90"/>
  <c r="A70" i="90"/>
  <c r="B573" i="90"/>
  <c r="A572" i="90"/>
  <c r="B1073" i="90"/>
  <c r="A1072" i="90"/>
  <c r="B491" i="90"/>
  <c r="A490" i="90"/>
  <c r="B1513" i="90"/>
  <c r="A1512" i="90"/>
  <c r="B1825" i="90"/>
  <c r="A1824" i="90"/>
  <c r="B329" i="90"/>
  <c r="A328" i="90"/>
  <c r="B535" i="90"/>
  <c r="A534" i="90"/>
  <c r="B1809" i="90"/>
  <c r="B1572" i="90"/>
  <c r="A1571" i="90"/>
  <c r="B1249" i="90"/>
  <c r="A1248" i="90"/>
  <c r="B1459" i="90"/>
  <c r="A1458" i="90"/>
  <c r="B1230" i="90"/>
  <c r="A1229" i="90"/>
  <c r="B782" i="90"/>
  <c r="A781" i="90"/>
  <c r="B1033" i="90"/>
  <c r="A1032" i="90"/>
  <c r="B849" i="90"/>
  <c r="A848" i="90"/>
  <c r="B686" i="90"/>
  <c r="A685" i="90"/>
  <c r="B1954" i="90"/>
  <c r="A1953" i="90"/>
  <c r="L162" i="2"/>
  <c r="L161" i="2"/>
  <c r="I168" i="2"/>
  <c r="I167" i="2"/>
  <c r="I166" i="2"/>
  <c r="I165" i="2"/>
  <c r="B1310" i="90" l="1"/>
  <c r="A1309" i="90"/>
  <c r="B1663" i="90"/>
  <c r="A1662" i="90"/>
  <c r="A201" i="90"/>
  <c r="B202" i="90"/>
  <c r="A1447" i="90"/>
  <c r="B1448" i="90"/>
  <c r="A1513" i="90"/>
  <c r="B1514" i="90"/>
  <c r="A29" i="90"/>
  <c r="B30" i="90"/>
  <c r="B820" i="90"/>
  <c r="A819" i="90"/>
  <c r="B1221" i="90"/>
  <c r="A1221" i="90" s="1"/>
  <c r="A1220" i="90"/>
  <c r="B1563" i="90"/>
  <c r="A1562" i="90"/>
  <c r="A513" i="90"/>
  <c r="B514" i="90"/>
  <c r="B1945" i="90"/>
  <c r="A1944" i="90"/>
  <c r="B670" i="90"/>
  <c r="A669" i="90"/>
  <c r="B1706" i="90"/>
  <c r="A1705" i="90"/>
  <c r="A1278" i="90"/>
  <c r="B1279" i="90"/>
  <c r="B553" i="90"/>
  <c r="A552" i="90"/>
  <c r="A1292" i="90"/>
  <c r="B1293" i="90"/>
  <c r="A216" i="90"/>
  <c r="B217" i="90"/>
  <c r="B297" i="90"/>
  <c r="A296" i="90"/>
  <c r="A230" i="90"/>
  <c r="B231" i="90"/>
  <c r="B1460" i="90"/>
  <c r="A1459" i="90"/>
  <c r="B574" i="90"/>
  <c r="A573" i="90"/>
  <c r="B991" i="90"/>
  <c r="A990" i="90"/>
  <c r="B910" i="90"/>
  <c r="A909" i="90"/>
  <c r="B492" i="90"/>
  <c r="A491" i="90"/>
  <c r="B1090" i="90"/>
  <c r="A1089" i="90"/>
  <c r="B1530" i="90"/>
  <c r="A1530" i="90" s="1"/>
  <c r="A1529" i="90"/>
  <c r="B41" i="90"/>
  <c r="A40" i="90"/>
  <c r="B938" i="90"/>
  <c r="A937" i="90"/>
  <c r="B850" i="90"/>
  <c r="A849" i="90"/>
  <c r="B1250" i="90"/>
  <c r="A1249" i="90"/>
  <c r="B1810" i="90"/>
  <c r="A1809" i="90"/>
  <c r="B648" i="90"/>
  <c r="A647" i="90"/>
  <c r="B704" i="90"/>
  <c r="A703" i="90"/>
  <c r="B429" i="90"/>
  <c r="A428" i="90"/>
  <c r="B1674" i="90"/>
  <c r="A1673" i="90"/>
  <c r="B1741" i="90"/>
  <c r="A1740" i="90"/>
  <c r="B1148" i="90"/>
  <c r="A1147" i="90"/>
  <c r="B1955" i="90"/>
  <c r="A1954" i="90"/>
  <c r="B727" i="90"/>
  <c r="A726" i="90"/>
  <c r="B1905" i="90"/>
  <c r="A1904" i="90"/>
  <c r="B687" i="90"/>
  <c r="A686" i="90"/>
  <c r="B1826" i="90"/>
  <c r="A1825" i="90"/>
  <c r="B391" i="90"/>
  <c r="A390" i="90"/>
  <c r="B330" i="90"/>
  <c r="A329" i="90"/>
  <c r="B1596" i="90"/>
  <c r="A1595" i="90"/>
  <c r="B891" i="90"/>
  <c r="A890" i="90"/>
  <c r="B783" i="90"/>
  <c r="A782" i="90"/>
  <c r="B1573" i="90"/>
  <c r="A1572" i="90"/>
  <c r="B1124" i="90"/>
  <c r="A1123" i="90"/>
  <c r="B1546" i="90"/>
  <c r="A1545" i="90"/>
  <c r="B1014" i="90"/>
  <c r="A1013" i="90"/>
  <c r="B1034" i="90"/>
  <c r="A1033" i="90"/>
  <c r="B1231" i="90"/>
  <c r="A1230" i="90"/>
  <c r="B536" i="90"/>
  <c r="A535" i="90"/>
  <c r="B1074" i="90"/>
  <c r="A1073" i="90"/>
  <c r="B72" i="90"/>
  <c r="A71" i="90"/>
  <c r="B163" i="90"/>
  <c r="A162" i="90"/>
  <c r="B348" i="90"/>
  <c r="A347" i="90"/>
  <c r="B1429" i="90"/>
  <c r="A1428" i="90"/>
  <c r="B1615" i="90"/>
  <c r="A1614" i="90"/>
  <c r="B1864" i="90"/>
  <c r="A1863" i="90"/>
  <c r="B247" i="90"/>
  <c r="A246" i="90"/>
  <c r="B765" i="90"/>
  <c r="A764" i="90"/>
  <c r="B452" i="90"/>
  <c r="A451" i="90"/>
  <c r="L160" i="2"/>
  <c r="L181" i="2" s="1"/>
  <c r="A938" i="90" l="1"/>
  <c r="B939" i="90"/>
  <c r="A670" i="90"/>
  <c r="B671" i="90"/>
  <c r="A202" i="90"/>
  <c r="B203" i="90"/>
  <c r="A203" i="90" s="1"/>
  <c r="A553" i="90"/>
  <c r="B554" i="90"/>
  <c r="B1946" i="90"/>
  <c r="A1945" i="90"/>
  <c r="A820" i="90"/>
  <c r="B821" i="90"/>
  <c r="A821" i="90" s="1"/>
  <c r="B1449" i="90"/>
  <c r="A1449" i="90" s="1"/>
  <c r="A1448" i="90"/>
  <c r="B1280" i="90"/>
  <c r="A1279" i="90"/>
  <c r="B515" i="90"/>
  <c r="A514" i="90"/>
  <c r="A30" i="90"/>
  <c r="B31" i="90"/>
  <c r="A1074" i="90"/>
  <c r="B1075" i="90"/>
  <c r="A1955" i="90"/>
  <c r="B1956" i="90"/>
  <c r="A1741" i="90"/>
  <c r="B1742" i="90"/>
  <c r="B298" i="90"/>
  <c r="A297" i="90"/>
  <c r="B1664" i="90"/>
  <c r="A1663" i="90"/>
  <c r="A217" i="90"/>
  <c r="B218" i="90"/>
  <c r="B1515" i="90"/>
  <c r="A1514" i="90"/>
  <c r="A1293" i="90"/>
  <c r="B1294" i="90"/>
  <c r="A1294" i="90" s="1"/>
  <c r="A783" i="90"/>
  <c r="B784" i="90"/>
  <c r="A1905" i="90"/>
  <c r="B1906" i="90"/>
  <c r="B1707" i="90"/>
  <c r="A1706" i="90"/>
  <c r="B1564" i="90"/>
  <c r="A1563" i="90"/>
  <c r="A1310" i="90"/>
  <c r="B1311" i="90"/>
  <c r="A231" i="90"/>
  <c r="B232" i="90"/>
  <c r="B1149" i="90"/>
  <c r="A1148" i="90"/>
  <c r="B349" i="90"/>
  <c r="A348" i="90"/>
  <c r="B1125" i="90"/>
  <c r="A1124" i="90"/>
  <c r="B851" i="90"/>
  <c r="A850" i="90"/>
  <c r="B911" i="90"/>
  <c r="A910" i="90"/>
  <c r="B453" i="90"/>
  <c r="A452" i="90"/>
  <c r="B1616" i="90"/>
  <c r="A1615" i="90"/>
  <c r="B164" i="90"/>
  <c r="A163" i="90"/>
  <c r="B1574" i="90"/>
  <c r="A1573" i="90"/>
  <c r="B331" i="90"/>
  <c r="A330" i="90"/>
  <c r="B688" i="90"/>
  <c r="A687" i="90"/>
  <c r="B705" i="90"/>
  <c r="A704" i="90"/>
  <c r="B1811" i="90"/>
  <c r="A1810" i="90"/>
  <c r="B1091" i="90"/>
  <c r="A1090" i="90"/>
  <c r="B992" i="90"/>
  <c r="A991" i="90"/>
  <c r="B1827" i="90"/>
  <c r="A1826" i="90"/>
  <c r="B430" i="90"/>
  <c r="A429" i="90"/>
  <c r="B1318" i="90"/>
  <c r="B575" i="90"/>
  <c r="A574" i="90"/>
  <c r="B1865" i="90"/>
  <c r="A1864" i="90"/>
  <c r="B537" i="90"/>
  <c r="A536" i="90"/>
  <c r="B1597" i="90"/>
  <c r="A1596" i="90"/>
  <c r="B766" i="90"/>
  <c r="A765" i="90"/>
  <c r="B73" i="90"/>
  <c r="A72" i="90"/>
  <c r="B1251" i="90"/>
  <c r="A1250" i="90"/>
  <c r="B1430" i="90"/>
  <c r="A1429" i="90"/>
  <c r="B1232" i="90"/>
  <c r="A1231" i="90"/>
  <c r="B1015" i="90"/>
  <c r="A1014" i="90"/>
  <c r="B1675" i="90"/>
  <c r="A1674" i="90"/>
  <c r="B649" i="90"/>
  <c r="A648" i="90"/>
  <c r="B248" i="90"/>
  <c r="A247" i="90"/>
  <c r="B1035" i="90"/>
  <c r="A1034" i="90"/>
  <c r="B1547" i="90"/>
  <c r="A1546" i="90"/>
  <c r="B892" i="90"/>
  <c r="A891" i="90"/>
  <c r="B392" i="90"/>
  <c r="A391" i="90"/>
  <c r="B728" i="90"/>
  <c r="A727" i="90"/>
  <c r="B307" i="90"/>
  <c r="B1757" i="90"/>
  <c r="B42" i="90"/>
  <c r="A41" i="90"/>
  <c r="B493" i="90"/>
  <c r="A492" i="90"/>
  <c r="B1461" i="90"/>
  <c r="A1460" i="90"/>
  <c r="B94" i="73"/>
  <c r="B86" i="73"/>
  <c r="B91" i="73"/>
  <c r="B81" i="73"/>
  <c r="B89" i="73"/>
  <c r="B97" i="73"/>
  <c r="B83" i="73"/>
  <c r="B93" i="73"/>
  <c r="B87" i="73"/>
  <c r="B98" i="73"/>
  <c r="B82" i="73"/>
  <c r="B90" i="73"/>
  <c r="B95" i="73"/>
  <c r="B85" i="73"/>
  <c r="B88" i="73"/>
  <c r="B92" i="73"/>
  <c r="B84" i="73"/>
  <c r="B96" i="73"/>
  <c r="B100" i="73"/>
  <c r="B99" i="73"/>
  <c r="B17" i="73"/>
  <c r="B25" i="73"/>
  <c r="B33" i="73"/>
  <c r="B41" i="73"/>
  <c r="B49" i="73"/>
  <c r="B57" i="73"/>
  <c r="B65" i="73"/>
  <c r="B73" i="73"/>
  <c r="B10" i="73"/>
  <c r="B26" i="73"/>
  <c r="B58" i="73"/>
  <c r="B11" i="73"/>
  <c r="B19" i="73"/>
  <c r="B27" i="73"/>
  <c r="B35" i="73"/>
  <c r="B43" i="73"/>
  <c r="B51" i="73"/>
  <c r="B59" i="73"/>
  <c r="B67" i="73"/>
  <c r="B75" i="73"/>
  <c r="B12" i="73"/>
  <c r="B20" i="73"/>
  <c r="B28" i="73"/>
  <c r="B36" i="73"/>
  <c r="B44" i="73"/>
  <c r="B52" i="73"/>
  <c r="B60" i="73"/>
  <c r="B68" i="73"/>
  <c r="B76" i="73"/>
  <c r="B13" i="73"/>
  <c r="B21" i="73"/>
  <c r="B29" i="73"/>
  <c r="B37" i="73"/>
  <c r="B45" i="73"/>
  <c r="B53" i="73"/>
  <c r="B61" i="73"/>
  <c r="B69" i="73"/>
  <c r="B77" i="73"/>
  <c r="B14" i="73"/>
  <c r="B22" i="73"/>
  <c r="B30" i="73"/>
  <c r="B38" i="73"/>
  <c r="B46" i="73"/>
  <c r="B54" i="73"/>
  <c r="B62" i="73"/>
  <c r="B70" i="73"/>
  <c r="B78" i="73"/>
  <c r="B42" i="73"/>
  <c r="B15" i="73"/>
  <c r="B23" i="73"/>
  <c r="B31" i="73"/>
  <c r="B39" i="73"/>
  <c r="B47" i="73"/>
  <c r="B55" i="73"/>
  <c r="B63" i="73"/>
  <c r="B71" i="73"/>
  <c r="B79" i="73"/>
  <c r="B34" i="73"/>
  <c r="B74" i="73"/>
  <c r="B16" i="73"/>
  <c r="B24" i="73"/>
  <c r="B32" i="73"/>
  <c r="B40" i="73"/>
  <c r="B48" i="73"/>
  <c r="B56" i="73"/>
  <c r="B64" i="73"/>
  <c r="B72" i="73"/>
  <c r="B80" i="73"/>
  <c r="B18" i="73"/>
  <c r="B50" i="73"/>
  <c r="B66" i="73"/>
  <c r="A232" i="90" l="1"/>
  <c r="B233" i="90"/>
  <c r="B1957" i="90"/>
  <c r="A1956" i="90"/>
  <c r="A1811" i="90"/>
  <c r="B1812" i="90"/>
  <c r="B1281" i="90"/>
  <c r="A1281" i="90" s="1"/>
  <c r="A1280" i="90"/>
  <c r="A1311" i="90"/>
  <c r="B1312" i="90"/>
  <c r="A784" i="90"/>
  <c r="B785" i="90"/>
  <c r="A1075" i="90"/>
  <c r="B1076" i="90"/>
  <c r="A554" i="90"/>
  <c r="B555" i="90"/>
  <c r="A1035" i="90"/>
  <c r="B1036" i="90"/>
  <c r="A73" i="90"/>
  <c r="B74" i="90"/>
  <c r="A392" i="90"/>
  <c r="B393" i="90"/>
  <c r="B1665" i="90"/>
  <c r="A1664" i="90"/>
  <c r="B32" i="90"/>
  <c r="A31" i="90"/>
  <c r="B672" i="90"/>
  <c r="A671" i="90"/>
  <c r="B219" i="90"/>
  <c r="A218" i="90"/>
  <c r="B1565" i="90"/>
  <c r="A1564" i="90"/>
  <c r="B299" i="90"/>
  <c r="A298" i="90"/>
  <c r="A1742" i="90"/>
  <c r="B1743" i="90"/>
  <c r="B940" i="90"/>
  <c r="A939" i="90"/>
  <c r="B1907" i="90"/>
  <c r="A1906" i="90"/>
  <c r="A1547" i="90"/>
  <c r="B1548" i="90"/>
  <c r="A1548" i="90" s="1"/>
  <c r="B1708" i="90"/>
  <c r="A1707" i="90"/>
  <c r="B1516" i="90"/>
  <c r="A1515" i="90"/>
  <c r="B516" i="90"/>
  <c r="A515" i="90"/>
  <c r="B1947" i="90"/>
  <c r="A1946" i="90"/>
  <c r="B1462" i="90"/>
  <c r="A1461" i="90"/>
  <c r="B308" i="90"/>
  <c r="A307" i="90"/>
  <c r="B1676" i="90"/>
  <c r="A1675" i="90"/>
  <c r="B1431" i="90"/>
  <c r="A1430" i="90"/>
  <c r="B767" i="90"/>
  <c r="A766" i="90"/>
  <c r="B1866" i="90"/>
  <c r="A1865" i="90"/>
  <c r="B1092" i="90"/>
  <c r="A1091" i="90"/>
  <c r="B706" i="90"/>
  <c r="A705" i="90"/>
  <c r="B1406" i="90"/>
  <c r="B454" i="90"/>
  <c r="A453" i="90"/>
  <c r="B1126" i="90"/>
  <c r="A1125" i="90"/>
  <c r="B1758" i="90"/>
  <c r="A1757" i="90"/>
  <c r="B1233" i="90"/>
  <c r="A1232" i="90"/>
  <c r="B1617" i="90"/>
  <c r="A1616" i="90"/>
  <c r="B729" i="90"/>
  <c r="A728" i="90"/>
  <c r="B538" i="90"/>
  <c r="A538" i="90" s="1"/>
  <c r="A537" i="90"/>
  <c r="B494" i="90"/>
  <c r="A493" i="90"/>
  <c r="B893" i="90"/>
  <c r="A892" i="90"/>
  <c r="B249" i="90"/>
  <c r="A248" i="90"/>
  <c r="B1252" i="90"/>
  <c r="A1251" i="90"/>
  <c r="B576" i="90"/>
  <c r="A575" i="90"/>
  <c r="B431" i="90"/>
  <c r="A430" i="90"/>
  <c r="B689" i="90"/>
  <c r="A688" i="90"/>
  <c r="B912" i="90"/>
  <c r="A911" i="90"/>
  <c r="B350" i="90"/>
  <c r="A349" i="90"/>
  <c r="B1575" i="90"/>
  <c r="A1574" i="90"/>
  <c r="B650" i="90"/>
  <c r="A649" i="90"/>
  <c r="B993" i="90"/>
  <c r="A992" i="90"/>
  <c r="B43" i="90"/>
  <c r="A42" i="90"/>
  <c r="B1016" i="90"/>
  <c r="A1015" i="90"/>
  <c r="B1598" i="90"/>
  <c r="A1597" i="90"/>
  <c r="B1319" i="90"/>
  <c r="A1318" i="90"/>
  <c r="B1828" i="90"/>
  <c r="A1827" i="90"/>
  <c r="B332" i="90"/>
  <c r="A331" i="90"/>
  <c r="B165" i="90"/>
  <c r="A164" i="90"/>
  <c r="B852" i="90"/>
  <c r="A851" i="90"/>
  <c r="B1150" i="90"/>
  <c r="A1149" i="90"/>
  <c r="P10" i="73" a="1"/>
  <c r="P18" i="73" a="1"/>
  <c r="P22" i="73" a="1"/>
  <c r="P20" i="73" a="1"/>
  <c r="P12" i="73" a="1"/>
  <c r="P17" i="73" a="1"/>
  <c r="P19" i="73" a="1"/>
  <c r="P13" i="73" a="1"/>
  <c r="P23" i="73" a="1"/>
  <c r="P15" i="73" a="1"/>
  <c r="P11" i="73" a="1"/>
  <c r="P16" i="73" a="1"/>
  <c r="P21" i="73" a="1"/>
  <c r="P14" i="73" a="1"/>
  <c r="A516" i="90" l="1"/>
  <c r="B517" i="90"/>
  <c r="A517" i="90" s="1"/>
  <c r="B1908" i="90"/>
  <c r="A1907" i="90"/>
  <c r="B1566" i="90"/>
  <c r="A1565" i="90"/>
  <c r="A1665" i="90"/>
  <c r="B1666" i="90"/>
  <c r="A1666" i="90" s="1"/>
  <c r="B556" i="90"/>
  <c r="A555" i="90"/>
  <c r="A393" i="90"/>
  <c r="B394" i="90"/>
  <c r="A1076" i="90"/>
  <c r="B1077" i="90"/>
  <c r="A1077" i="90" s="1"/>
  <c r="A1812" i="90"/>
  <c r="B1813" i="90"/>
  <c r="A332" i="90"/>
  <c r="B333" i="90"/>
  <c r="A1233" i="90"/>
  <c r="B1234" i="90"/>
  <c r="A767" i="90"/>
  <c r="B768" i="90"/>
  <c r="A1516" i="90"/>
  <c r="B1517" i="90"/>
  <c r="A940" i="90"/>
  <c r="B941" i="90"/>
  <c r="A219" i="90"/>
  <c r="B220" i="90"/>
  <c r="A1743" i="90"/>
  <c r="B1744" i="90"/>
  <c r="B75" i="90"/>
  <c r="A74" i="90"/>
  <c r="B786" i="90"/>
  <c r="A785" i="90"/>
  <c r="A689" i="90"/>
  <c r="B690" i="90"/>
  <c r="A1431" i="90"/>
  <c r="B1432" i="90"/>
  <c r="A1462" i="90"/>
  <c r="B1463" i="90"/>
  <c r="B1709" i="90"/>
  <c r="A1708" i="90"/>
  <c r="A672" i="90"/>
  <c r="B673" i="90"/>
  <c r="B1958" i="90"/>
  <c r="A1957" i="90"/>
  <c r="B1037" i="90"/>
  <c r="A1036" i="90"/>
  <c r="B1313" i="90"/>
  <c r="A1312" i="90"/>
  <c r="B234" i="90"/>
  <c r="A233" i="90"/>
  <c r="A1947" i="90"/>
  <c r="B1948" i="90"/>
  <c r="A1948" i="90" s="1"/>
  <c r="B300" i="90"/>
  <c r="A299" i="90"/>
  <c r="B33" i="90"/>
  <c r="A32" i="90"/>
  <c r="P23" i="73"/>
  <c r="P14" i="73"/>
  <c r="P22" i="73"/>
  <c r="P12" i="73"/>
  <c r="P15" i="73"/>
  <c r="P11" i="73"/>
  <c r="P21" i="73"/>
  <c r="P19" i="73"/>
  <c r="P13" i="73"/>
  <c r="P10" i="73"/>
  <c r="P16" i="73"/>
  <c r="P17" i="73"/>
  <c r="P18" i="73"/>
  <c r="P20" i="73"/>
  <c r="B853" i="90"/>
  <c r="A852" i="90"/>
  <c r="B1127" i="90"/>
  <c r="A1126" i="90"/>
  <c r="B166" i="90"/>
  <c r="A165" i="90"/>
  <c r="B1320" i="90"/>
  <c r="A1319" i="90"/>
  <c r="B91" i="90"/>
  <c r="B913" i="90"/>
  <c r="A912" i="90"/>
  <c r="B432" i="90"/>
  <c r="A431" i="90"/>
  <c r="B495" i="90"/>
  <c r="A494" i="90"/>
  <c r="B1618" i="90"/>
  <c r="A1617" i="90"/>
  <c r="B455" i="90"/>
  <c r="A454" i="90"/>
  <c r="B1867" i="90"/>
  <c r="A1866" i="90"/>
  <c r="B351" i="90"/>
  <c r="A350" i="90"/>
  <c r="B1093" i="90"/>
  <c r="A1092" i="90"/>
  <c r="B1829" i="90"/>
  <c r="A1828" i="90"/>
  <c r="B1677" i="90"/>
  <c r="A1676" i="90"/>
  <c r="B1599" i="90"/>
  <c r="A1598" i="90"/>
  <c r="B651" i="90"/>
  <c r="A650" i="90"/>
  <c r="B962" i="90"/>
  <c r="B577" i="90"/>
  <c r="A576" i="90"/>
  <c r="B250" i="90"/>
  <c r="A249" i="90"/>
  <c r="B1407" i="90"/>
  <c r="A1406" i="90"/>
  <c r="B309" i="90"/>
  <c r="A308" i="90"/>
  <c r="B1017" i="90"/>
  <c r="A1016" i="90"/>
  <c r="B1369" i="90"/>
  <c r="B994" i="90"/>
  <c r="A993" i="90"/>
  <c r="B1253" i="90"/>
  <c r="A1252" i="90"/>
  <c r="B730" i="90"/>
  <c r="A729" i="90"/>
  <c r="B1151" i="90"/>
  <c r="A1150" i="90"/>
  <c r="B44" i="90"/>
  <c r="A43" i="90"/>
  <c r="B1576" i="90"/>
  <c r="A1575" i="90"/>
  <c r="B894" i="90"/>
  <c r="A893" i="90"/>
  <c r="B1759" i="90"/>
  <c r="A1758" i="90"/>
  <c r="B707" i="90"/>
  <c r="A706" i="90"/>
  <c r="C181" i="2"/>
  <c r="A1517" i="90" l="1"/>
  <c r="B1518" i="90"/>
  <c r="B301" i="90"/>
  <c r="A300" i="90"/>
  <c r="A1037" i="90"/>
  <c r="B1038" i="90"/>
  <c r="B76" i="90"/>
  <c r="A75" i="90"/>
  <c r="B1433" i="90"/>
  <c r="A1432" i="90"/>
  <c r="B1745" i="90"/>
  <c r="A1744" i="90"/>
  <c r="A768" i="90"/>
  <c r="B769" i="90"/>
  <c r="A769" i="90" s="1"/>
  <c r="A1599" i="90"/>
  <c r="B1600" i="90"/>
  <c r="B1959" i="90"/>
  <c r="A1958" i="90"/>
  <c r="B1567" i="90"/>
  <c r="A1567" i="90" s="1"/>
  <c r="A1566" i="90"/>
  <c r="A1813" i="90"/>
  <c r="B1814" i="90"/>
  <c r="A1814" i="90" s="1"/>
  <c r="B674" i="90"/>
  <c r="A673" i="90"/>
  <c r="B691" i="90"/>
  <c r="A690" i="90"/>
  <c r="B221" i="90"/>
  <c r="A220" i="90"/>
  <c r="B1235" i="90"/>
  <c r="A1234" i="90"/>
  <c r="B395" i="90"/>
  <c r="A394" i="90"/>
  <c r="A1576" i="90"/>
  <c r="B1577" i="90"/>
  <c r="B235" i="90"/>
  <c r="A235" i="90" s="1"/>
  <c r="A234" i="90"/>
  <c r="B1909" i="90"/>
  <c r="A1908" i="90"/>
  <c r="B942" i="90"/>
  <c r="A941" i="90"/>
  <c r="A333" i="90"/>
  <c r="B334" i="90"/>
  <c r="A334" i="90" s="1"/>
  <c r="A1463" i="90"/>
  <c r="B1464" i="90"/>
  <c r="A1829" i="90"/>
  <c r="B1830" i="90"/>
  <c r="B34" i="90"/>
  <c r="A33" i="90"/>
  <c r="B1314" i="90"/>
  <c r="A1313" i="90"/>
  <c r="B1710" i="90"/>
  <c r="A1709" i="90"/>
  <c r="B787" i="90"/>
  <c r="A786" i="90"/>
  <c r="A556" i="90"/>
  <c r="B557" i="90"/>
  <c r="B895" i="90"/>
  <c r="A894" i="90"/>
  <c r="B1254" i="90"/>
  <c r="A1253" i="90"/>
  <c r="B1018" i="90"/>
  <c r="A1017" i="90"/>
  <c r="B251" i="90"/>
  <c r="A250" i="90"/>
  <c r="B1094" i="90"/>
  <c r="A1093" i="90"/>
  <c r="B456" i="90"/>
  <c r="A455" i="90"/>
  <c r="B433" i="90"/>
  <c r="A432" i="90"/>
  <c r="B1321" i="90"/>
  <c r="A1320" i="90"/>
  <c r="B578" i="90"/>
  <c r="A577" i="90"/>
  <c r="B1619" i="90"/>
  <c r="A1618" i="90"/>
  <c r="B310" i="90"/>
  <c r="A309" i="90"/>
  <c r="B352" i="90"/>
  <c r="A351" i="90"/>
  <c r="B1152" i="90"/>
  <c r="A1151" i="90"/>
  <c r="B1370" i="90"/>
  <c r="A1369" i="90"/>
  <c r="B1408" i="90"/>
  <c r="A1407" i="90"/>
  <c r="B963" i="90"/>
  <c r="A962" i="90"/>
  <c r="B1678" i="90"/>
  <c r="A1677" i="90"/>
  <c r="B496" i="90"/>
  <c r="A495" i="90"/>
  <c r="B92" i="90"/>
  <c r="A91" i="90"/>
  <c r="B1128" i="90"/>
  <c r="A1127" i="90"/>
  <c r="B995" i="90"/>
  <c r="A994" i="90"/>
  <c r="B167" i="90"/>
  <c r="A166" i="90"/>
  <c r="B914" i="90"/>
  <c r="A913" i="90"/>
  <c r="B708" i="90"/>
  <c r="A707" i="90"/>
  <c r="B1760" i="90"/>
  <c r="A1759" i="90"/>
  <c r="B45" i="90"/>
  <c r="A44" i="90"/>
  <c r="B731" i="90"/>
  <c r="A730" i="90"/>
  <c r="B652" i="90"/>
  <c r="A651" i="90"/>
  <c r="B1868" i="90"/>
  <c r="A1867" i="90"/>
  <c r="B616" i="90"/>
  <c r="B854" i="90"/>
  <c r="A853" i="90"/>
  <c r="L186" i="2"/>
  <c r="B1601" i="90" l="1"/>
  <c r="A1600" i="90"/>
  <c r="B35" i="90"/>
  <c r="A34" i="90"/>
  <c r="B943" i="90"/>
  <c r="A942" i="90"/>
  <c r="A395" i="90"/>
  <c r="B396" i="90"/>
  <c r="B675" i="90"/>
  <c r="A675" i="90" s="1"/>
  <c r="A674" i="90"/>
  <c r="A76" i="90"/>
  <c r="B77" i="90"/>
  <c r="A616" i="90"/>
  <c r="B617" i="90"/>
  <c r="A1830" i="90"/>
  <c r="B1831" i="90"/>
  <c r="A1038" i="90"/>
  <c r="B1039" i="90"/>
  <c r="A310" i="90"/>
  <c r="B311" i="90"/>
  <c r="B788" i="90"/>
  <c r="A787" i="90"/>
  <c r="B1910" i="90"/>
  <c r="A1909" i="90"/>
  <c r="B1236" i="90"/>
  <c r="A1236" i="90" s="1"/>
  <c r="A1235" i="90"/>
  <c r="B558" i="90"/>
  <c r="A557" i="90"/>
  <c r="B1465" i="90"/>
  <c r="A1464" i="90"/>
  <c r="A854" i="90"/>
  <c r="B855" i="90"/>
  <c r="B1711" i="90"/>
  <c r="A1710" i="90"/>
  <c r="B222" i="90"/>
  <c r="A221" i="90"/>
  <c r="B1746" i="90"/>
  <c r="A1745" i="90"/>
  <c r="B302" i="90"/>
  <c r="A301" i="90"/>
  <c r="A1577" i="90"/>
  <c r="B1578" i="90"/>
  <c r="B1519" i="90"/>
  <c r="A1518" i="90"/>
  <c r="A895" i="90"/>
  <c r="B896" i="90"/>
  <c r="B1315" i="90"/>
  <c r="A1314" i="90"/>
  <c r="A691" i="90"/>
  <c r="B692" i="90"/>
  <c r="B1960" i="90"/>
  <c r="A1959" i="90"/>
  <c r="B1434" i="90"/>
  <c r="A1433" i="90"/>
  <c r="B1869" i="90"/>
  <c r="A1868" i="90"/>
  <c r="B46" i="90"/>
  <c r="A45" i="90"/>
  <c r="B732" i="90"/>
  <c r="A731" i="90"/>
  <c r="B915" i="90"/>
  <c r="A914" i="90"/>
  <c r="B93" i="90"/>
  <c r="A92" i="90"/>
  <c r="B964" i="90"/>
  <c r="A963" i="90"/>
  <c r="B353" i="90"/>
  <c r="A352" i="90"/>
  <c r="B579" i="90"/>
  <c r="A578" i="90"/>
  <c r="B457" i="90"/>
  <c r="A456" i="90"/>
  <c r="B1019" i="90"/>
  <c r="A1019" i="90" s="1"/>
  <c r="A1018" i="90"/>
  <c r="B168" i="90"/>
  <c r="A167" i="90"/>
  <c r="B1409" i="90"/>
  <c r="A1408" i="90"/>
  <c r="B1095" i="90"/>
  <c r="A1094" i="90"/>
  <c r="B497" i="90"/>
  <c r="A496" i="90"/>
  <c r="B653" i="90"/>
  <c r="A652" i="90"/>
  <c r="B1761" i="90"/>
  <c r="A1760" i="90"/>
  <c r="B996" i="90"/>
  <c r="A995" i="90"/>
  <c r="B1371" i="90"/>
  <c r="A1370" i="90"/>
  <c r="B1322" i="90"/>
  <c r="A1321" i="90"/>
  <c r="B1255" i="90"/>
  <c r="A1254" i="90"/>
  <c r="B709" i="90"/>
  <c r="A708" i="90"/>
  <c r="B1129" i="90"/>
  <c r="A1128" i="90"/>
  <c r="B1679" i="90"/>
  <c r="A1678" i="90"/>
  <c r="B1153" i="90"/>
  <c r="A1152" i="90"/>
  <c r="B1620" i="90"/>
  <c r="A1619" i="90"/>
  <c r="B434" i="90"/>
  <c r="A433" i="90"/>
  <c r="B252" i="90"/>
  <c r="A251" i="90"/>
  <c r="B1579" i="90" l="1"/>
  <c r="A1578" i="90"/>
  <c r="B856" i="90"/>
  <c r="A855" i="90"/>
  <c r="B559" i="90"/>
  <c r="A558" i="90"/>
  <c r="B36" i="90"/>
  <c r="A36" i="90" s="1"/>
  <c r="A35" i="90"/>
  <c r="B1961" i="90"/>
  <c r="A1960" i="90"/>
  <c r="B693" i="90"/>
  <c r="A692" i="90"/>
  <c r="B1316" i="90"/>
  <c r="A1315" i="90"/>
  <c r="A77" i="90"/>
  <c r="B78" i="90"/>
  <c r="A896" i="90"/>
  <c r="B897" i="90"/>
  <c r="A1039" i="90"/>
  <c r="B1040" i="90"/>
  <c r="B1832" i="90"/>
  <c r="A1831" i="90"/>
  <c r="B1602" i="90"/>
  <c r="A1601" i="90"/>
  <c r="B303" i="90"/>
  <c r="A302" i="90"/>
  <c r="A1519" i="90"/>
  <c r="B1520" i="90"/>
  <c r="B223" i="90"/>
  <c r="A222" i="90"/>
  <c r="B1712" i="90"/>
  <c r="A1711" i="90"/>
  <c r="A353" i="90"/>
  <c r="B354" i="90"/>
  <c r="A1465" i="90"/>
  <c r="B1466" i="90"/>
  <c r="B1911" i="90"/>
  <c r="A1910" i="90"/>
  <c r="B789" i="90"/>
  <c r="A788" i="90"/>
  <c r="B618" i="90"/>
  <c r="A617" i="90"/>
  <c r="A1746" i="90"/>
  <c r="B1747" i="90"/>
  <c r="A311" i="90"/>
  <c r="B312" i="90"/>
  <c r="A396" i="90"/>
  <c r="B397" i="90"/>
  <c r="A497" i="90"/>
  <c r="B498" i="90"/>
  <c r="B1435" i="90"/>
  <c r="A1435" i="90" s="1"/>
  <c r="A1434" i="90"/>
  <c r="B944" i="90"/>
  <c r="A943" i="90"/>
  <c r="B253" i="90"/>
  <c r="A252" i="90"/>
  <c r="B1680" i="90"/>
  <c r="A1679" i="90"/>
  <c r="B997" i="90"/>
  <c r="A996" i="90"/>
  <c r="B965" i="90"/>
  <c r="A964" i="90"/>
  <c r="B1130" i="90"/>
  <c r="A1129" i="90"/>
  <c r="B1323" i="90"/>
  <c r="A1322" i="90"/>
  <c r="B1762" i="90"/>
  <c r="A1761" i="90"/>
  <c r="B1096" i="90"/>
  <c r="A1095" i="90"/>
  <c r="B458" i="90"/>
  <c r="A457" i="90"/>
  <c r="B94" i="90"/>
  <c r="A93" i="90"/>
  <c r="B47" i="90"/>
  <c r="A46" i="90"/>
  <c r="B1621" i="90"/>
  <c r="A1620" i="90"/>
  <c r="B710" i="90"/>
  <c r="A709" i="90"/>
  <c r="B654" i="90"/>
  <c r="A653" i="90"/>
  <c r="B1410" i="90"/>
  <c r="A1409" i="90"/>
  <c r="B580" i="90"/>
  <c r="A579" i="90"/>
  <c r="B916" i="90"/>
  <c r="A915" i="90"/>
  <c r="B1870" i="90"/>
  <c r="A1869" i="90"/>
  <c r="B435" i="90"/>
  <c r="A434" i="90"/>
  <c r="B1154" i="90"/>
  <c r="A1153" i="90"/>
  <c r="B1256" i="90"/>
  <c r="A1255" i="90"/>
  <c r="B1372" i="90"/>
  <c r="A1371" i="90"/>
  <c r="B169" i="90"/>
  <c r="A168" i="90"/>
  <c r="B733" i="90"/>
  <c r="A732" i="90"/>
  <c r="B790" i="90" l="1"/>
  <c r="A789" i="90"/>
  <c r="B398" i="90"/>
  <c r="A397" i="90"/>
  <c r="A303" i="90"/>
  <c r="B304" i="90"/>
  <c r="B1833" i="90"/>
  <c r="A1832" i="90"/>
  <c r="B1962" i="90"/>
  <c r="A1961" i="90"/>
  <c r="B1713" i="90"/>
  <c r="A1712" i="90"/>
  <c r="B1317" i="90"/>
  <c r="A1317" i="90" s="1"/>
  <c r="A1316" i="90"/>
  <c r="B857" i="90"/>
  <c r="A856" i="90"/>
  <c r="B1912" i="90"/>
  <c r="A1911" i="90"/>
  <c r="B1041" i="90"/>
  <c r="A1040" i="90"/>
  <c r="A559" i="90"/>
  <c r="B560" i="90"/>
  <c r="A1579" i="90"/>
  <c r="B1580" i="90"/>
  <c r="A618" i="90"/>
  <c r="B619" i="90"/>
  <c r="B1467" i="90"/>
  <c r="A1466" i="90"/>
  <c r="B224" i="90"/>
  <c r="A223" i="90"/>
  <c r="A312" i="90"/>
  <c r="B313" i="90"/>
  <c r="A313" i="90" s="1"/>
  <c r="B1748" i="90"/>
  <c r="A1747" i="90"/>
  <c r="B1521" i="90"/>
  <c r="A1520" i="90"/>
  <c r="A1602" i="90"/>
  <c r="B1603" i="90"/>
  <c r="A1603" i="90" s="1"/>
  <c r="B898" i="90"/>
  <c r="A897" i="90"/>
  <c r="B79" i="90"/>
  <c r="A78" i="90"/>
  <c r="A693" i="90"/>
  <c r="B694" i="90"/>
  <c r="A694" i="90" s="1"/>
  <c r="A944" i="90"/>
  <c r="B945" i="90"/>
  <c r="B499" i="90"/>
  <c r="A498" i="90"/>
  <c r="B355" i="90"/>
  <c r="A354" i="90"/>
  <c r="B170" i="90"/>
  <c r="A169" i="90"/>
  <c r="B581" i="90"/>
  <c r="A580" i="90"/>
  <c r="B711" i="90"/>
  <c r="A710" i="90"/>
  <c r="B95" i="90"/>
  <c r="A94" i="90"/>
  <c r="B1324" i="90"/>
  <c r="A1323" i="90"/>
  <c r="B1155" i="90"/>
  <c r="A1154" i="90"/>
  <c r="B254" i="90"/>
  <c r="A253" i="90"/>
  <c r="B436" i="90"/>
  <c r="A435" i="90"/>
  <c r="B1871" i="90"/>
  <c r="A1870" i="90"/>
  <c r="B998" i="90"/>
  <c r="A997" i="90"/>
  <c r="B917" i="90"/>
  <c r="A916" i="90"/>
  <c r="B1373" i="90"/>
  <c r="A1372" i="90"/>
  <c r="B1411" i="90"/>
  <c r="A1410" i="90"/>
  <c r="B1622" i="90"/>
  <c r="A1621" i="90"/>
  <c r="B459" i="90"/>
  <c r="A458" i="90"/>
  <c r="B1131" i="90"/>
  <c r="A1130" i="90"/>
  <c r="B1681" i="90"/>
  <c r="A1680" i="90"/>
  <c r="B1763" i="90"/>
  <c r="A1762" i="90"/>
  <c r="B966" i="90"/>
  <c r="A965" i="90"/>
  <c r="B734" i="90"/>
  <c r="A733" i="90"/>
  <c r="B1257" i="90"/>
  <c r="A1256" i="90"/>
  <c r="B655" i="90"/>
  <c r="A654" i="90"/>
  <c r="B48" i="90"/>
  <c r="A47" i="90"/>
  <c r="B1097" i="90"/>
  <c r="A1096" i="90"/>
  <c r="A224" i="90" l="1"/>
  <c r="B225" i="90"/>
  <c r="A499" i="90"/>
  <c r="B500" i="90"/>
  <c r="B791" i="90"/>
  <c r="A790" i="90"/>
  <c r="A655" i="90"/>
  <c r="B656" i="90"/>
  <c r="A945" i="90"/>
  <c r="B946" i="90"/>
  <c r="B1581" i="90"/>
  <c r="A1580" i="90"/>
  <c r="B1714" i="90"/>
  <c r="A1713" i="90"/>
  <c r="B80" i="90"/>
  <c r="A79" i="90"/>
  <c r="B1522" i="90"/>
  <c r="A1521" i="90"/>
  <c r="A1467" i="90"/>
  <c r="B1468" i="90"/>
  <c r="B858" i="90"/>
  <c r="A857" i="90"/>
  <c r="A619" i="90"/>
  <c r="B620" i="90"/>
  <c r="A560" i="90"/>
  <c r="B561" i="90"/>
  <c r="B1042" i="90"/>
  <c r="A1041" i="90"/>
  <c r="B1963" i="90"/>
  <c r="A1962" i="90"/>
  <c r="B305" i="90"/>
  <c r="A304" i="90"/>
  <c r="B399" i="90"/>
  <c r="A398" i="90"/>
  <c r="B899" i="90"/>
  <c r="A899" i="90" s="1"/>
  <c r="A898" i="90"/>
  <c r="A1748" i="90"/>
  <c r="B1749" i="90"/>
  <c r="B1834" i="90"/>
  <c r="A1833" i="90"/>
  <c r="A1912" i="90"/>
  <c r="B1913" i="90"/>
  <c r="B356" i="90"/>
  <c r="A355" i="90"/>
  <c r="B712" i="90"/>
  <c r="A711" i="90"/>
  <c r="B1258" i="90"/>
  <c r="A1257" i="90"/>
  <c r="B1132" i="90"/>
  <c r="A1131" i="90"/>
  <c r="B1623" i="90"/>
  <c r="A1622" i="90"/>
  <c r="B918" i="90"/>
  <c r="A917" i="90"/>
  <c r="B437" i="90"/>
  <c r="A437" i="90" s="1"/>
  <c r="A436" i="90"/>
  <c r="B49" i="90"/>
  <c r="A48" i="90"/>
  <c r="B735" i="90"/>
  <c r="A734" i="90"/>
  <c r="B460" i="90"/>
  <c r="A459" i="90"/>
  <c r="B255" i="90"/>
  <c r="A254" i="90"/>
  <c r="B1682" i="90"/>
  <c r="A1681" i="90"/>
  <c r="B582" i="90"/>
  <c r="A581" i="90"/>
  <c r="B1412" i="90"/>
  <c r="A1411" i="90"/>
  <c r="B1325" i="90"/>
  <c r="A1324" i="90"/>
  <c r="B967" i="90"/>
  <c r="A966" i="90"/>
  <c r="B1374" i="90"/>
  <c r="A1373" i="90"/>
  <c r="B999" i="90"/>
  <c r="A998" i="90"/>
  <c r="B1156" i="90"/>
  <c r="A1155" i="90"/>
  <c r="B96" i="90"/>
  <c r="A95" i="90"/>
  <c r="B1098" i="90"/>
  <c r="A1097" i="90"/>
  <c r="B171" i="90"/>
  <c r="A170" i="90"/>
  <c r="B1764" i="90"/>
  <c r="A1763" i="90"/>
  <c r="B1872" i="90"/>
  <c r="A1871" i="90"/>
  <c r="A999" i="90" l="1"/>
  <c r="B1000" i="90"/>
  <c r="B1914" i="90"/>
  <c r="A1913" i="90"/>
  <c r="B1964" i="90"/>
  <c r="A1963" i="90"/>
  <c r="A225" i="90"/>
  <c r="B226" i="90"/>
  <c r="B357" i="90"/>
  <c r="A356" i="90"/>
  <c r="B859" i="90"/>
  <c r="A858" i="90"/>
  <c r="B1523" i="90"/>
  <c r="A1522" i="90"/>
  <c r="A1581" i="90"/>
  <c r="B1582" i="90"/>
  <c r="A791" i="90"/>
  <c r="B792" i="90"/>
  <c r="B1469" i="90"/>
  <c r="A1468" i="90"/>
  <c r="B1715" i="90"/>
  <c r="A1714" i="90"/>
  <c r="A1132" i="90"/>
  <c r="B1133" i="90"/>
  <c r="A1042" i="90"/>
  <c r="B1043" i="90"/>
  <c r="B81" i="90"/>
  <c r="A80" i="90"/>
  <c r="A946" i="90"/>
  <c r="B947" i="90"/>
  <c r="B1835" i="90"/>
  <c r="A1834" i="90"/>
  <c r="B400" i="90"/>
  <c r="A399" i="90"/>
  <c r="B562" i="90"/>
  <c r="A561" i="90"/>
  <c r="B501" i="90"/>
  <c r="A500" i="90"/>
  <c r="B1750" i="90"/>
  <c r="A1749" i="90"/>
  <c r="A712" i="90"/>
  <c r="B713" i="90"/>
  <c r="B306" i="90"/>
  <c r="A306" i="90" s="1"/>
  <c r="A305" i="90"/>
  <c r="B621" i="90"/>
  <c r="A620" i="90"/>
  <c r="A656" i="90"/>
  <c r="B657" i="90"/>
  <c r="B1157" i="90"/>
  <c r="A1156" i="90"/>
  <c r="B968" i="90"/>
  <c r="A967" i="90"/>
  <c r="B1765" i="90"/>
  <c r="A1764" i="90"/>
  <c r="B1099" i="90"/>
  <c r="A1098" i="90"/>
  <c r="B1326" i="90"/>
  <c r="A1325" i="90"/>
  <c r="B1375" i="90"/>
  <c r="A1374" i="90"/>
  <c r="B50" i="90"/>
  <c r="A49" i="90"/>
  <c r="B1683" i="90"/>
  <c r="A1682" i="90"/>
  <c r="B1624" i="90"/>
  <c r="A1623" i="90"/>
  <c r="B172" i="90"/>
  <c r="A171" i="90"/>
  <c r="B1413" i="90"/>
  <c r="A1412" i="90"/>
  <c r="B736" i="90"/>
  <c r="A735" i="90"/>
  <c r="B583" i="90"/>
  <c r="A582" i="90"/>
  <c r="B256" i="90"/>
  <c r="A255" i="90"/>
  <c r="B919" i="90"/>
  <c r="A918" i="90"/>
  <c r="B461" i="90"/>
  <c r="A460" i="90"/>
  <c r="B1259" i="90"/>
  <c r="A1258" i="90"/>
  <c r="B97" i="90"/>
  <c r="A96" i="90"/>
  <c r="B1873" i="90"/>
  <c r="A1872" i="90"/>
  <c r="B401" i="90" l="1"/>
  <c r="A400" i="90"/>
  <c r="A1043" i="90"/>
  <c r="B1044" i="90"/>
  <c r="B1716" i="90"/>
  <c r="A1715" i="90"/>
  <c r="A357" i="90"/>
  <c r="B358" i="90"/>
  <c r="B1965" i="90"/>
  <c r="A1964" i="90"/>
  <c r="A968" i="90"/>
  <c r="B969" i="90"/>
  <c r="A1750" i="90"/>
  <c r="B1751" i="90"/>
  <c r="A81" i="90"/>
  <c r="B82" i="90"/>
  <c r="B502" i="90"/>
  <c r="A502" i="90" s="1"/>
  <c r="A501" i="90"/>
  <c r="A1523" i="90"/>
  <c r="B1524" i="90"/>
  <c r="B227" i="90"/>
  <c r="A226" i="90"/>
  <c r="B622" i="90"/>
  <c r="A621" i="90"/>
  <c r="B658" i="90"/>
  <c r="A657" i="90"/>
  <c r="A1469" i="90"/>
  <c r="B1470" i="90"/>
  <c r="B1915" i="90"/>
  <c r="A1914" i="90"/>
  <c r="B1836" i="90"/>
  <c r="A1835" i="90"/>
  <c r="B793" i="90"/>
  <c r="A792" i="90"/>
  <c r="B860" i="90"/>
  <c r="A859" i="90"/>
  <c r="B1001" i="90"/>
  <c r="A1000" i="90"/>
  <c r="B714" i="90"/>
  <c r="A713" i="90"/>
  <c r="B563" i="90"/>
  <c r="A562" i="90"/>
  <c r="A947" i="90"/>
  <c r="B948" i="90"/>
  <c r="B1134" i="90"/>
  <c r="A1133" i="90"/>
  <c r="B1583" i="90"/>
  <c r="A1582" i="90"/>
  <c r="B1625" i="90"/>
  <c r="A1624" i="90"/>
  <c r="B51" i="90"/>
  <c r="A50" i="90"/>
  <c r="B257" i="90"/>
  <c r="A256" i="90"/>
  <c r="B462" i="90"/>
  <c r="A461" i="90"/>
  <c r="B584" i="90"/>
  <c r="A583" i="90"/>
  <c r="B737" i="90"/>
  <c r="A736" i="90"/>
  <c r="B1376" i="90"/>
  <c r="A1375" i="90"/>
  <c r="B1327" i="90"/>
  <c r="A1326" i="90"/>
  <c r="B1874" i="90"/>
  <c r="A1873" i="90"/>
  <c r="B1414" i="90"/>
  <c r="A1413" i="90"/>
  <c r="B1100" i="90"/>
  <c r="A1099" i="90"/>
  <c r="B98" i="90"/>
  <c r="A97" i="90"/>
  <c r="B920" i="90"/>
  <c r="A919" i="90"/>
  <c r="B173" i="90"/>
  <c r="A172" i="90"/>
  <c r="B1158" i="90"/>
  <c r="A1157" i="90"/>
  <c r="B1260" i="90"/>
  <c r="A1259" i="90"/>
  <c r="B1684" i="90"/>
  <c r="A1683" i="90"/>
  <c r="B1766" i="90"/>
  <c r="A1765" i="90"/>
  <c r="B1135" i="90" l="1"/>
  <c r="A1134" i="90"/>
  <c r="A1001" i="90"/>
  <c r="B1002" i="90"/>
  <c r="A1002" i="90" s="1"/>
  <c r="B83" i="90"/>
  <c r="A82" i="90"/>
  <c r="B359" i="90"/>
  <c r="A358" i="90"/>
  <c r="A948" i="90"/>
  <c r="B949" i="90"/>
  <c r="B623" i="90"/>
  <c r="A622" i="90"/>
  <c r="B1752" i="90"/>
  <c r="A1751" i="90"/>
  <c r="B861" i="90"/>
  <c r="A860" i="90"/>
  <c r="B1916" i="90"/>
  <c r="A1915" i="90"/>
  <c r="A227" i="90"/>
  <c r="B228" i="90"/>
  <c r="B1717" i="90"/>
  <c r="A1716" i="90"/>
  <c r="A1414" i="90"/>
  <c r="B1415" i="90"/>
  <c r="A257" i="90"/>
  <c r="B258" i="90"/>
  <c r="A563" i="90"/>
  <c r="B564" i="90"/>
  <c r="A793" i="90"/>
  <c r="B794" i="90"/>
  <c r="B1471" i="90"/>
  <c r="A1470" i="90"/>
  <c r="B1525" i="90"/>
  <c r="A1524" i="90"/>
  <c r="A969" i="90"/>
  <c r="B970" i="90"/>
  <c r="A1044" i="90"/>
  <c r="B1045" i="90"/>
  <c r="B1584" i="90"/>
  <c r="A1583" i="90"/>
  <c r="B715" i="90"/>
  <c r="A714" i="90"/>
  <c r="A1836" i="90"/>
  <c r="B1837" i="90"/>
  <c r="B659" i="90"/>
  <c r="A658" i="90"/>
  <c r="B1966" i="90"/>
  <c r="A1965" i="90"/>
  <c r="B402" i="90"/>
  <c r="A401" i="90"/>
  <c r="B921" i="90"/>
  <c r="A920" i="90"/>
  <c r="B1101" i="90"/>
  <c r="A1100" i="90"/>
  <c r="B1159" i="90"/>
  <c r="A1158" i="90"/>
  <c r="B585" i="90"/>
  <c r="A584" i="90"/>
  <c r="B1685" i="90"/>
  <c r="A1684" i="90"/>
  <c r="B1767" i="90"/>
  <c r="A1766" i="90"/>
  <c r="B738" i="90"/>
  <c r="A737" i="90"/>
  <c r="B99" i="90"/>
  <c r="A98" i="90"/>
  <c r="B1328" i="90"/>
  <c r="A1327" i="90"/>
  <c r="B174" i="90"/>
  <c r="A173" i="90"/>
  <c r="B1377" i="90"/>
  <c r="A1376" i="90"/>
  <c r="B463" i="90"/>
  <c r="A462" i="90"/>
  <c r="B1875" i="90"/>
  <c r="A1874" i="90"/>
  <c r="B1261" i="90"/>
  <c r="A1260" i="90"/>
  <c r="B52" i="90"/>
  <c r="A51" i="90"/>
  <c r="B1626" i="90"/>
  <c r="A1625" i="90"/>
  <c r="A402" i="90" l="1"/>
  <c r="B403" i="90"/>
  <c r="B1917" i="90"/>
  <c r="A1916" i="90"/>
  <c r="A1685" i="90"/>
  <c r="B1686" i="90"/>
  <c r="B1046" i="90"/>
  <c r="A1045" i="90"/>
  <c r="A794" i="90"/>
  <c r="B795" i="90"/>
  <c r="A463" i="90"/>
  <c r="B464" i="90"/>
  <c r="B716" i="90"/>
  <c r="A715" i="90"/>
  <c r="A1415" i="90"/>
  <c r="B1416" i="90"/>
  <c r="B1967" i="90"/>
  <c r="A1966" i="90"/>
  <c r="B1472" i="90"/>
  <c r="A1471" i="90"/>
  <c r="B862" i="90"/>
  <c r="A861" i="90"/>
  <c r="B660" i="90"/>
  <c r="A659" i="90"/>
  <c r="B1718" i="90"/>
  <c r="A1717" i="90"/>
  <c r="B1753" i="90"/>
  <c r="A1752" i="90"/>
  <c r="B84" i="90"/>
  <c r="A83" i="90"/>
  <c r="B1526" i="90"/>
  <c r="A1526" i="90" s="1"/>
  <c r="A1525" i="90"/>
  <c r="B1136" i="90"/>
  <c r="A1135" i="90"/>
  <c r="B1585" i="90"/>
  <c r="A1584" i="90"/>
  <c r="B360" i="90"/>
  <c r="A359" i="90"/>
  <c r="A1261" i="90"/>
  <c r="B1262" i="90"/>
  <c r="A1262" i="90" s="1"/>
  <c r="B1838" i="90"/>
  <c r="A1837" i="90"/>
  <c r="B971" i="90"/>
  <c r="A970" i="90"/>
  <c r="B565" i="90"/>
  <c r="A564" i="90"/>
  <c r="B229" i="90"/>
  <c r="A229" i="90" s="1"/>
  <c r="A228" i="90"/>
  <c r="A623" i="90"/>
  <c r="B624" i="90"/>
  <c r="B259" i="90"/>
  <c r="A258" i="90"/>
  <c r="B950" i="90"/>
  <c r="A949" i="90"/>
  <c r="B1378" i="90"/>
  <c r="A1377" i="90"/>
  <c r="B100" i="90"/>
  <c r="A99" i="90"/>
  <c r="B586" i="90"/>
  <c r="A585" i="90"/>
  <c r="B1627" i="90"/>
  <c r="A1626" i="90"/>
  <c r="B1876" i="90"/>
  <c r="A1875" i="90"/>
  <c r="B739" i="90"/>
  <c r="A738" i="90"/>
  <c r="B922" i="90"/>
  <c r="A921" i="90"/>
  <c r="B1102" i="90"/>
  <c r="A1101" i="90"/>
  <c r="B1329" i="90"/>
  <c r="A1328" i="90"/>
  <c r="B1768" i="90"/>
  <c r="A1767" i="90"/>
  <c r="B1160" i="90"/>
  <c r="A1159" i="90"/>
  <c r="B53" i="90"/>
  <c r="A52" i="90"/>
  <c r="B175" i="90"/>
  <c r="A174" i="90"/>
  <c r="B796" i="90" l="1"/>
  <c r="A795" i="90"/>
  <c r="B1839" i="90"/>
  <c r="A1838" i="90"/>
  <c r="A175" i="90"/>
  <c r="B176" i="90"/>
  <c r="B661" i="90"/>
  <c r="A661" i="90" s="1"/>
  <c r="A660" i="90"/>
  <c r="A1046" i="90"/>
  <c r="B1047" i="90"/>
  <c r="B625" i="90"/>
  <c r="A624" i="90"/>
  <c r="B1417" i="90"/>
  <c r="A1416" i="90"/>
  <c r="B1687" i="90"/>
  <c r="A1686" i="90"/>
  <c r="B951" i="90"/>
  <c r="A950" i="90"/>
  <c r="B566" i="90"/>
  <c r="A565" i="90"/>
  <c r="B361" i="90"/>
  <c r="A360" i="90"/>
  <c r="B85" i="90"/>
  <c r="A84" i="90"/>
  <c r="B863" i="90"/>
  <c r="A862" i="90"/>
  <c r="B717" i="90"/>
  <c r="A716" i="90"/>
  <c r="B1719" i="90"/>
  <c r="A1718" i="90"/>
  <c r="B465" i="90"/>
  <c r="A464" i="90"/>
  <c r="A403" i="90"/>
  <c r="B404" i="90"/>
  <c r="B1137" i="90"/>
  <c r="A1136" i="90"/>
  <c r="B1968" i="90"/>
  <c r="A1967" i="90"/>
  <c r="B260" i="90"/>
  <c r="A260" i="90" s="1"/>
  <c r="A259" i="90"/>
  <c r="B972" i="90"/>
  <c r="A971" i="90"/>
  <c r="B1586" i="90"/>
  <c r="A1585" i="90"/>
  <c r="B1754" i="90"/>
  <c r="A1753" i="90"/>
  <c r="B1473" i="90"/>
  <c r="A1472" i="90"/>
  <c r="B1918" i="90"/>
  <c r="A1917" i="90"/>
  <c r="B54" i="90"/>
  <c r="A53" i="90"/>
  <c r="B1330" i="90"/>
  <c r="A1329" i="90"/>
  <c r="B740" i="90"/>
  <c r="A739" i="90"/>
  <c r="B587" i="90"/>
  <c r="A586" i="90"/>
  <c r="B1103" i="90"/>
  <c r="A1102" i="90"/>
  <c r="B1877" i="90"/>
  <c r="A1876" i="90"/>
  <c r="B101" i="90"/>
  <c r="A100" i="90"/>
  <c r="B1161" i="90"/>
  <c r="A1160" i="90"/>
  <c r="B1769" i="90"/>
  <c r="A1768" i="90"/>
  <c r="B923" i="90"/>
  <c r="A923" i="90" s="1"/>
  <c r="A922" i="90"/>
  <c r="B1628" i="90"/>
  <c r="A1627" i="90"/>
  <c r="B1379" i="90"/>
  <c r="A1378" i="90"/>
  <c r="B177" i="90" l="1"/>
  <c r="A176" i="90"/>
  <c r="B973" i="90"/>
  <c r="A972" i="90"/>
  <c r="A863" i="90"/>
  <c r="B864" i="90"/>
  <c r="B797" i="90"/>
  <c r="A796" i="90"/>
  <c r="B1474" i="90"/>
  <c r="A1473" i="90"/>
  <c r="B466" i="90"/>
  <c r="A465" i="90"/>
  <c r="B86" i="90"/>
  <c r="A85" i="90"/>
  <c r="B1688" i="90"/>
  <c r="A1687" i="90"/>
  <c r="A1754" i="90"/>
  <c r="B1755" i="90"/>
  <c r="A1968" i="90"/>
  <c r="B1969" i="90"/>
  <c r="B1720" i="90"/>
  <c r="A1719" i="90"/>
  <c r="B362" i="90"/>
  <c r="A361" i="90"/>
  <c r="B1418" i="90"/>
  <c r="A1417" i="90"/>
  <c r="A1161" i="90"/>
  <c r="B1162" i="90"/>
  <c r="B1919" i="90"/>
  <c r="A1918" i="90"/>
  <c r="B952" i="90"/>
  <c r="A951" i="90"/>
  <c r="B1587" i="90"/>
  <c r="A1586" i="90"/>
  <c r="B1138" i="90"/>
  <c r="A1137" i="90"/>
  <c r="B718" i="90"/>
  <c r="A717" i="90"/>
  <c r="B567" i="90"/>
  <c r="A566" i="90"/>
  <c r="B626" i="90"/>
  <c r="A625" i="90"/>
  <c r="B1840" i="90"/>
  <c r="A1839" i="90"/>
  <c r="A404" i="90"/>
  <c r="B405" i="90"/>
  <c r="B1048" i="90"/>
  <c r="A1047" i="90"/>
  <c r="B588" i="90"/>
  <c r="A587" i="90"/>
  <c r="B1629" i="90"/>
  <c r="A1628" i="90"/>
  <c r="B102" i="90"/>
  <c r="A101" i="90"/>
  <c r="B741" i="90"/>
  <c r="A740" i="90"/>
  <c r="B1770" i="90"/>
  <c r="A1769" i="90"/>
  <c r="B1380" i="90"/>
  <c r="A1379" i="90"/>
  <c r="B1878" i="90"/>
  <c r="A1877" i="90"/>
  <c r="B1104" i="90"/>
  <c r="A1103" i="90"/>
  <c r="B1331" i="90"/>
  <c r="A1330" i="90"/>
  <c r="B55" i="90"/>
  <c r="A54" i="90"/>
  <c r="B865" i="90" l="1"/>
  <c r="A864" i="90"/>
  <c r="B363" i="90"/>
  <c r="A362" i="90"/>
  <c r="B406" i="90"/>
  <c r="A405" i="90"/>
  <c r="B719" i="90"/>
  <c r="A718" i="90"/>
  <c r="B1920" i="90"/>
  <c r="A1919" i="90"/>
  <c r="B1721" i="90"/>
  <c r="A1720" i="90"/>
  <c r="B87" i="90"/>
  <c r="A86" i="90"/>
  <c r="B1049" i="90"/>
  <c r="A1048" i="90"/>
  <c r="B1689" i="90"/>
  <c r="A1688" i="90"/>
  <c r="A1162" i="90"/>
  <c r="B1163" i="90"/>
  <c r="B1970" i="90"/>
  <c r="A1969" i="90"/>
  <c r="B974" i="90"/>
  <c r="A973" i="90"/>
  <c r="B568" i="90"/>
  <c r="A568" i="90" s="1"/>
  <c r="A567" i="90"/>
  <c r="B953" i="90"/>
  <c r="A952" i="90"/>
  <c r="B798" i="90"/>
  <c r="A797" i="90"/>
  <c r="B1841" i="90"/>
  <c r="A1840" i="90"/>
  <c r="A1138" i="90"/>
  <c r="B1139" i="90"/>
  <c r="A1139" i="90" s="1"/>
  <c r="B467" i="90"/>
  <c r="A466" i="90"/>
  <c r="A1755" i="90"/>
  <c r="B1756" i="90"/>
  <c r="A1756" i="90" s="1"/>
  <c r="A626" i="90"/>
  <c r="B627" i="90"/>
  <c r="B1588" i="90"/>
  <c r="A1587" i="90"/>
  <c r="B1419" i="90"/>
  <c r="A1418" i="90"/>
  <c r="A1474" i="90"/>
  <c r="B1475" i="90"/>
  <c r="B178" i="90"/>
  <c r="A177" i="90"/>
  <c r="B742" i="90"/>
  <c r="A741" i="90"/>
  <c r="B1105" i="90"/>
  <c r="A1104" i="90"/>
  <c r="B1630" i="90"/>
  <c r="A1629" i="90"/>
  <c r="B1332" i="90"/>
  <c r="A1331" i="90"/>
  <c r="B1771" i="90"/>
  <c r="A1770" i="90"/>
  <c r="B589" i="90"/>
  <c r="A588" i="90"/>
  <c r="B1879" i="90"/>
  <c r="A1878" i="90"/>
  <c r="B56" i="90"/>
  <c r="A55" i="90"/>
  <c r="B1381" i="90"/>
  <c r="A1380" i="90"/>
  <c r="B103" i="90"/>
  <c r="A102" i="90"/>
  <c r="B1420" i="90" l="1"/>
  <c r="A1419" i="90"/>
  <c r="B975" i="90"/>
  <c r="A974" i="90"/>
  <c r="B720" i="90"/>
  <c r="A719" i="90"/>
  <c r="B1164" i="90"/>
  <c r="A1163" i="90"/>
  <c r="B364" i="90"/>
  <c r="A363" i="90"/>
  <c r="B866" i="90"/>
  <c r="A865" i="90"/>
  <c r="B1971" i="90"/>
  <c r="A1970" i="90"/>
  <c r="A1689" i="90"/>
  <c r="B1690" i="90"/>
  <c r="B1589" i="90"/>
  <c r="A1588" i="90"/>
  <c r="A1049" i="90"/>
  <c r="B1050" i="90"/>
  <c r="B88" i="90"/>
  <c r="A87" i="90"/>
  <c r="B407" i="90"/>
  <c r="A406" i="90"/>
  <c r="B628" i="90"/>
  <c r="A627" i="90"/>
  <c r="B1842" i="90"/>
  <c r="A1841" i="90"/>
  <c r="B1921" i="90"/>
  <c r="A1920" i="90"/>
  <c r="B179" i="90"/>
  <c r="A178" i="90"/>
  <c r="B1722" i="90"/>
  <c r="A1721" i="90"/>
  <c r="A467" i="90"/>
  <c r="B468" i="90"/>
  <c r="A953" i="90"/>
  <c r="B954" i="90"/>
  <c r="A1475" i="90"/>
  <c r="B1476" i="90"/>
  <c r="B799" i="90"/>
  <c r="A798" i="90"/>
  <c r="B1631" i="90"/>
  <c r="A1630" i="90"/>
  <c r="B1382" i="90"/>
  <c r="A1381" i="90"/>
  <c r="B57" i="90"/>
  <c r="A56" i="90"/>
  <c r="B1333" i="90"/>
  <c r="A1332" i="90"/>
  <c r="B1106" i="90"/>
  <c r="A1105" i="90"/>
  <c r="B1880" i="90"/>
  <c r="A1879" i="90"/>
  <c r="B743" i="90"/>
  <c r="A742" i="90"/>
  <c r="B1772" i="90"/>
  <c r="A1771" i="90"/>
  <c r="B590" i="90"/>
  <c r="A589" i="90"/>
  <c r="B104" i="90"/>
  <c r="A103" i="90"/>
  <c r="B365" i="90" l="1"/>
  <c r="A364" i="90"/>
  <c r="B180" i="90"/>
  <c r="A179" i="90"/>
  <c r="A1164" i="90"/>
  <c r="B1165" i="90"/>
  <c r="B800" i="90"/>
  <c r="A799" i="90"/>
  <c r="B1972" i="90"/>
  <c r="A1971" i="90"/>
  <c r="B721" i="90"/>
  <c r="A721" i="90" s="1"/>
  <c r="A720" i="90"/>
  <c r="A57" i="90"/>
  <c r="B58" i="90"/>
  <c r="B1723" i="90"/>
  <c r="A1722" i="90"/>
  <c r="B1843" i="90"/>
  <c r="A1842" i="90"/>
  <c r="B1477" i="90"/>
  <c r="A1476" i="90"/>
  <c r="B1922" i="90"/>
  <c r="A1921" i="90"/>
  <c r="B629" i="90"/>
  <c r="A628" i="90"/>
  <c r="A468" i="90"/>
  <c r="B469" i="90"/>
  <c r="B1051" i="90"/>
  <c r="A1050" i="90"/>
  <c r="B867" i="90"/>
  <c r="A866" i="90"/>
  <c r="A975" i="90"/>
  <c r="B976" i="90"/>
  <c r="A1420" i="90"/>
  <c r="B1421" i="90"/>
  <c r="A1421" i="90" s="1"/>
  <c r="B408" i="90"/>
  <c r="A407" i="90"/>
  <c r="B89" i="90"/>
  <c r="A88" i="90"/>
  <c r="A954" i="90"/>
  <c r="B955" i="90"/>
  <c r="B1590" i="90"/>
  <c r="A1589" i="90"/>
  <c r="B1691" i="90"/>
  <c r="A1690" i="90"/>
  <c r="B591" i="90"/>
  <c r="A590" i="90"/>
  <c r="B1632" i="90"/>
  <c r="A1631" i="90"/>
  <c r="B1107" i="90"/>
  <c r="A1106" i="90"/>
  <c r="B105" i="90"/>
  <c r="A104" i="90"/>
  <c r="B744" i="90"/>
  <c r="A743" i="90"/>
  <c r="B1773" i="90"/>
  <c r="A1772" i="90"/>
  <c r="B1334" i="90"/>
  <c r="A1333" i="90"/>
  <c r="B1383" i="90"/>
  <c r="A1382" i="90"/>
  <c r="B1881" i="90"/>
  <c r="A1880" i="90"/>
  <c r="B1844" i="90" l="1"/>
  <c r="A1843" i="90"/>
  <c r="B1923" i="90"/>
  <c r="A1922" i="90"/>
  <c r="B1973" i="90"/>
  <c r="A1972" i="90"/>
  <c r="B1724" i="90"/>
  <c r="A1723" i="90"/>
  <c r="B90" i="90"/>
  <c r="A90" i="90" s="1"/>
  <c r="A89" i="90"/>
  <c r="B868" i="90"/>
  <c r="A867" i="90"/>
  <c r="B59" i="90"/>
  <c r="A58" i="90"/>
  <c r="B801" i="90"/>
  <c r="A800" i="90"/>
  <c r="B1478" i="90"/>
  <c r="A1477" i="90"/>
  <c r="A1165" i="90"/>
  <c r="B1166" i="90"/>
  <c r="B181" i="90"/>
  <c r="A180" i="90"/>
  <c r="B1692" i="90"/>
  <c r="A1691" i="90"/>
  <c r="B1591" i="90"/>
  <c r="A1591" i="90" s="1"/>
  <c r="A1590" i="90"/>
  <c r="B409" i="90"/>
  <c r="A409" i="90" s="1"/>
  <c r="A408" i="90"/>
  <c r="A1881" i="90"/>
  <c r="B1882" i="90"/>
  <c r="A1107" i="90"/>
  <c r="B1108" i="90"/>
  <c r="A976" i="90"/>
  <c r="B977" i="90"/>
  <c r="B956" i="90"/>
  <c r="A955" i="90"/>
  <c r="A469" i="90"/>
  <c r="B470" i="90"/>
  <c r="B630" i="90"/>
  <c r="A629" i="90"/>
  <c r="A1051" i="90"/>
  <c r="B1052" i="90"/>
  <c r="A365" i="90"/>
  <c r="B366" i="90"/>
  <c r="B1384" i="90"/>
  <c r="A1383" i="90"/>
  <c r="B1774" i="90"/>
  <c r="A1773" i="90"/>
  <c r="B745" i="90"/>
  <c r="A744" i="90"/>
  <c r="B1633" i="90"/>
  <c r="A1632" i="90"/>
  <c r="B1335" i="90"/>
  <c r="A1334" i="90"/>
  <c r="B106" i="90"/>
  <c r="A105" i="90"/>
  <c r="B592" i="90"/>
  <c r="A591" i="90"/>
  <c r="B631" i="90" l="1"/>
  <c r="A630" i="90"/>
  <c r="B1693" i="90"/>
  <c r="A1692" i="90"/>
  <c r="B802" i="90"/>
  <c r="A801" i="90"/>
  <c r="A1882" i="90"/>
  <c r="B1883" i="90"/>
  <c r="A1108" i="90"/>
  <c r="B1109" i="90"/>
  <c r="B1725" i="90"/>
  <c r="A1724" i="90"/>
  <c r="B471" i="90"/>
  <c r="A470" i="90"/>
  <c r="B182" i="90"/>
  <c r="A181" i="90"/>
  <c r="B60" i="90"/>
  <c r="A59" i="90"/>
  <c r="B1974" i="90"/>
  <c r="A1973" i="90"/>
  <c r="B367" i="90"/>
  <c r="A366" i="90"/>
  <c r="B1167" i="90"/>
  <c r="A1166" i="90"/>
  <c r="B869" i="90"/>
  <c r="A868" i="90"/>
  <c r="B1924" i="90"/>
  <c r="A1923" i="90"/>
  <c r="B957" i="90"/>
  <c r="A956" i="90"/>
  <c r="B1053" i="90"/>
  <c r="A1052" i="90"/>
  <c r="A977" i="90"/>
  <c r="B978" i="90"/>
  <c r="B1479" i="90"/>
  <c r="A1478" i="90"/>
  <c r="A1844" i="90"/>
  <c r="B1845" i="90"/>
  <c r="B1336" i="90"/>
  <c r="A1335" i="90"/>
  <c r="B746" i="90"/>
  <c r="A745" i="90"/>
  <c r="B107" i="90"/>
  <c r="A106" i="90"/>
  <c r="B1634" i="90"/>
  <c r="A1633" i="90"/>
  <c r="B1775" i="90"/>
  <c r="A1774" i="90"/>
  <c r="B593" i="90"/>
  <c r="A592" i="90"/>
  <c r="B1385" i="90"/>
  <c r="A1384" i="90"/>
  <c r="B870" i="90" l="1"/>
  <c r="A869" i="90"/>
  <c r="A60" i="90"/>
  <c r="B61" i="90"/>
  <c r="A61" i="90" s="1"/>
  <c r="B803" i="90"/>
  <c r="A802" i="90"/>
  <c r="B368" i="90"/>
  <c r="A367" i="90"/>
  <c r="B1480" i="90"/>
  <c r="A1479" i="90"/>
  <c r="A1924" i="90"/>
  <c r="B1925" i="90"/>
  <c r="B1975" i="90"/>
  <c r="A1974" i="90"/>
  <c r="B1726" i="90"/>
  <c r="A1725" i="90"/>
  <c r="A1883" i="90"/>
  <c r="B1884" i="90"/>
  <c r="B979" i="90"/>
  <c r="A979" i="90" s="1"/>
  <c r="A978" i="90"/>
  <c r="A1109" i="90"/>
  <c r="B1110" i="90"/>
  <c r="A1053" i="90"/>
  <c r="B1054" i="90"/>
  <c r="B1168" i="90"/>
  <c r="A1167" i="90"/>
  <c r="B183" i="90"/>
  <c r="A182" i="90"/>
  <c r="B958" i="90"/>
  <c r="A957" i="90"/>
  <c r="B1846" i="90"/>
  <c r="A1845" i="90"/>
  <c r="A1693" i="90"/>
  <c r="B1694" i="90"/>
  <c r="B472" i="90"/>
  <c r="A471" i="90"/>
  <c r="B632" i="90"/>
  <c r="A631" i="90"/>
  <c r="B1776" i="90"/>
  <c r="A1775" i="90"/>
  <c r="B1386" i="90"/>
  <c r="A1385" i="90"/>
  <c r="B1635" i="90"/>
  <c r="A1634" i="90"/>
  <c r="B108" i="90"/>
  <c r="A107" i="90"/>
  <c r="B594" i="90"/>
  <c r="A593" i="90"/>
  <c r="B747" i="90"/>
  <c r="A746" i="90"/>
  <c r="B1337" i="90"/>
  <c r="A1336" i="90"/>
  <c r="A472" i="90" l="1"/>
  <c r="B473" i="90"/>
  <c r="B633" i="90"/>
  <c r="A632" i="90"/>
  <c r="B1481" i="90"/>
  <c r="A1480" i="90"/>
  <c r="A1726" i="90"/>
  <c r="B1727" i="90"/>
  <c r="B369" i="90"/>
  <c r="A368" i="90"/>
  <c r="B1169" i="90"/>
  <c r="A1168" i="90"/>
  <c r="B1695" i="90"/>
  <c r="A1694" i="90"/>
  <c r="B1847" i="90"/>
  <c r="A1846" i="90"/>
  <c r="A1110" i="90"/>
  <c r="B1111" i="90"/>
  <c r="B871" i="90"/>
  <c r="A870" i="90"/>
  <c r="A958" i="90"/>
  <c r="B959" i="90"/>
  <c r="B184" i="90"/>
  <c r="A183" i="90"/>
  <c r="B1976" i="90"/>
  <c r="A1975" i="90"/>
  <c r="B804" i="90"/>
  <c r="A803" i="90"/>
  <c r="A1925" i="90"/>
  <c r="B1926" i="90"/>
  <c r="A1054" i="90"/>
  <c r="B1055" i="90"/>
  <c r="B1885" i="90"/>
  <c r="A1884" i="90"/>
  <c r="B1338" i="90"/>
  <c r="A1337" i="90"/>
  <c r="B1636" i="90"/>
  <c r="A1635" i="90"/>
  <c r="B1387" i="90"/>
  <c r="A1386" i="90"/>
  <c r="B1777" i="90"/>
  <c r="A1776" i="90"/>
  <c r="B748" i="90"/>
  <c r="A747" i="90"/>
  <c r="B595" i="90"/>
  <c r="A594" i="90"/>
  <c r="B109" i="90"/>
  <c r="A108" i="90"/>
  <c r="A1695" i="90" l="1"/>
  <c r="B1696" i="90"/>
  <c r="B1482" i="90"/>
  <c r="A1481" i="90"/>
  <c r="B960" i="90"/>
  <c r="A959" i="90"/>
  <c r="A1885" i="90"/>
  <c r="B1886" i="90"/>
  <c r="B805" i="90"/>
  <c r="A805" i="90" s="1"/>
  <c r="A804" i="90"/>
  <c r="B872" i="90"/>
  <c r="A871" i="90"/>
  <c r="B1056" i="90"/>
  <c r="A1055" i="90"/>
  <c r="A1169" i="90"/>
  <c r="B1170" i="90"/>
  <c r="A633" i="90"/>
  <c r="B634" i="90"/>
  <c r="B1977" i="90"/>
  <c r="A1976" i="90"/>
  <c r="B1112" i="90"/>
  <c r="A1112" i="90" s="1"/>
  <c r="A1111" i="90"/>
  <c r="B474" i="90"/>
  <c r="A473" i="90"/>
  <c r="B1848" i="90"/>
  <c r="A1847" i="90"/>
  <c r="A1338" i="90"/>
  <c r="B1339" i="90"/>
  <c r="B1927" i="90"/>
  <c r="A1926" i="90"/>
  <c r="B370" i="90"/>
  <c r="A369" i="90"/>
  <c r="A184" i="90"/>
  <c r="B185" i="90"/>
  <c r="A1727" i="90"/>
  <c r="B1728" i="90"/>
  <c r="B1778" i="90"/>
  <c r="A1777" i="90"/>
  <c r="B596" i="90"/>
  <c r="A595" i="90"/>
  <c r="B110" i="90"/>
  <c r="A109" i="90"/>
  <c r="B749" i="90"/>
  <c r="A748" i="90"/>
  <c r="B1388" i="90"/>
  <c r="A1387" i="90"/>
  <c r="B1637" i="90"/>
  <c r="A1636" i="90"/>
  <c r="A1388" i="90" l="1"/>
  <c r="B1389" i="90"/>
  <c r="B961" i="90"/>
  <c r="A961" i="90" s="1"/>
  <c r="A960" i="90"/>
  <c r="B1729" i="90"/>
  <c r="A1728" i="90"/>
  <c r="A1927" i="90"/>
  <c r="B1928" i="90"/>
  <c r="B1340" i="90"/>
  <c r="A1339" i="90"/>
  <c r="B873" i="90"/>
  <c r="A872" i="90"/>
  <c r="A1886" i="90"/>
  <c r="B1887" i="90"/>
  <c r="B186" i="90"/>
  <c r="A185" i="90"/>
  <c r="B1978" i="90"/>
  <c r="A1977" i="90"/>
  <c r="B1057" i="90"/>
  <c r="A1056" i="90"/>
  <c r="B1483" i="90"/>
  <c r="A1482" i="90"/>
  <c r="B1697" i="90"/>
  <c r="A1697" i="90" s="1"/>
  <c r="A1696" i="90"/>
  <c r="B371" i="90"/>
  <c r="A370" i="90"/>
  <c r="B1171" i="90"/>
  <c r="A1170" i="90"/>
  <c r="B475" i="90"/>
  <c r="A474" i="90"/>
  <c r="B635" i="90"/>
  <c r="A634" i="90"/>
  <c r="A1848" i="90"/>
  <c r="B1849" i="90"/>
  <c r="B1638" i="90"/>
  <c r="A1637" i="90"/>
  <c r="B750" i="90"/>
  <c r="A749" i="90"/>
  <c r="B597" i="90"/>
  <c r="A596" i="90"/>
  <c r="B111" i="90"/>
  <c r="A110" i="90"/>
  <c r="B1779" i="90"/>
  <c r="A1778" i="90"/>
  <c r="A1849" i="90" l="1"/>
  <c r="B1850" i="90"/>
  <c r="A1779" i="90"/>
  <c r="B1780" i="90"/>
  <c r="B476" i="90"/>
  <c r="A475" i="90"/>
  <c r="B187" i="90"/>
  <c r="A186" i="90"/>
  <c r="B1484" i="90"/>
  <c r="A1483" i="90"/>
  <c r="B1172" i="90"/>
  <c r="A1171" i="90"/>
  <c r="B1888" i="90"/>
  <c r="A1887" i="90"/>
  <c r="B1341" i="90"/>
  <c r="A1340" i="90"/>
  <c r="A635" i="90"/>
  <c r="B636" i="90"/>
  <c r="B874" i="90"/>
  <c r="A873" i="90"/>
  <c r="A1928" i="90"/>
  <c r="B1929" i="90"/>
  <c r="A750" i="90"/>
  <c r="B751" i="90"/>
  <c r="A751" i="90" s="1"/>
  <c r="B372" i="90"/>
  <c r="A371" i="90"/>
  <c r="A1389" i="90"/>
  <c r="B1390" i="90"/>
  <c r="B1979" i="90"/>
  <c r="A1978" i="90"/>
  <c r="A597" i="90"/>
  <c r="B598" i="90"/>
  <c r="B1058" i="90"/>
  <c r="A1057" i="90"/>
  <c r="B1730" i="90"/>
  <c r="A1730" i="90" s="1"/>
  <c r="A1729" i="90"/>
  <c r="B112" i="90"/>
  <c r="A111" i="90"/>
  <c r="B1639" i="90"/>
  <c r="A1638" i="90"/>
  <c r="B1930" i="90" l="1"/>
  <c r="A1929" i="90"/>
  <c r="A598" i="90"/>
  <c r="B599" i="90"/>
  <c r="A1341" i="90"/>
  <c r="B1342" i="90"/>
  <c r="B1173" i="90"/>
  <c r="A1172" i="90"/>
  <c r="B1485" i="90"/>
  <c r="A1484" i="90"/>
  <c r="B1781" i="90"/>
  <c r="A1780" i="90"/>
  <c r="B1059" i="90"/>
  <c r="A1058" i="90"/>
  <c r="B373" i="90"/>
  <c r="A372" i="90"/>
  <c r="A874" i="90"/>
  <c r="B875" i="90"/>
  <c r="A1979" i="90"/>
  <c r="B637" i="90"/>
  <c r="A636" i="90"/>
  <c r="B1889" i="90"/>
  <c r="A1888" i="90"/>
  <c r="B1851" i="90"/>
  <c r="A1850" i="90"/>
  <c r="B1391" i="90"/>
  <c r="A1390" i="90"/>
  <c r="A187" i="90"/>
  <c r="B188" i="90"/>
  <c r="B477" i="90"/>
  <c r="A477" i="90" s="1"/>
  <c r="A476" i="90"/>
  <c r="B113" i="90"/>
  <c r="A112" i="90"/>
  <c r="B1640" i="90"/>
  <c r="A1639" i="90"/>
  <c r="B1486" i="90" l="1"/>
  <c r="A1485" i="90"/>
  <c r="A188" i="90"/>
  <c r="B189" i="90"/>
  <c r="A189" i="90" s="1"/>
  <c r="A875" i="90"/>
  <c r="B876" i="90"/>
  <c r="B1343" i="90"/>
  <c r="A1342" i="90"/>
  <c r="B1392" i="90"/>
  <c r="A1391" i="90"/>
  <c r="B1890" i="90"/>
  <c r="A1889" i="90"/>
  <c r="B1931" i="90"/>
  <c r="A1930" i="90"/>
  <c r="B1852" i="90"/>
  <c r="A1851" i="90"/>
  <c r="B638" i="90"/>
  <c r="A637" i="90"/>
  <c r="A373" i="90"/>
  <c r="B374" i="90"/>
  <c r="B600" i="90"/>
  <c r="A599" i="90"/>
  <c r="A1781" i="90"/>
  <c r="B1782" i="90"/>
  <c r="A1059" i="90"/>
  <c r="B1060" i="90"/>
  <c r="A1060" i="90" s="1"/>
  <c r="B1174" i="90"/>
  <c r="A1173" i="90"/>
  <c r="B1641" i="90"/>
  <c r="A1640" i="90"/>
  <c r="B114" i="90"/>
  <c r="A113" i="90"/>
  <c r="B1853" i="90" l="1"/>
  <c r="A1852" i="90"/>
  <c r="B1891" i="90"/>
  <c r="A1891" i="90" s="1"/>
  <c r="A1890" i="90"/>
  <c r="B1393" i="90"/>
  <c r="A1392" i="90"/>
  <c r="A374" i="90"/>
  <c r="B375" i="90"/>
  <c r="A876" i="90"/>
  <c r="B877" i="90"/>
  <c r="B1783" i="90"/>
  <c r="A1782" i="90"/>
  <c r="A600" i="90"/>
  <c r="B601" i="90"/>
  <c r="B1932" i="90"/>
  <c r="A1931" i="90"/>
  <c r="B1344" i="90"/>
  <c r="A1343" i="90"/>
  <c r="B639" i="90"/>
  <c r="A638" i="90"/>
  <c r="B1175" i="90"/>
  <c r="A1174" i="90"/>
  <c r="B1487" i="90"/>
  <c r="A1486" i="90"/>
  <c r="B1642" i="90"/>
  <c r="A1641" i="90"/>
  <c r="B115" i="90"/>
  <c r="A114" i="90"/>
  <c r="B376" i="90" l="1"/>
  <c r="A375" i="90"/>
  <c r="B1854" i="90"/>
  <c r="A1853" i="90"/>
  <c r="B1784" i="90"/>
  <c r="A1783" i="90"/>
  <c r="B878" i="90"/>
  <c r="A877" i="90"/>
  <c r="B602" i="90"/>
  <c r="A601" i="90"/>
  <c r="B1176" i="90"/>
  <c r="A1175" i="90"/>
  <c r="B1488" i="90"/>
  <c r="A1487" i="90"/>
  <c r="A639" i="90"/>
  <c r="B640" i="90"/>
  <c r="B1933" i="90"/>
  <c r="A1932" i="90"/>
  <c r="A1393" i="90"/>
  <c r="B1394" i="90"/>
  <c r="B1345" i="90"/>
  <c r="A1344" i="90"/>
  <c r="B116" i="90"/>
  <c r="A115" i="90"/>
  <c r="B1643" i="90"/>
  <c r="A1642" i="90"/>
  <c r="A376" i="90" l="1"/>
  <c r="B377" i="90"/>
  <c r="A377" i="90" s="1"/>
  <c r="B1395" i="90"/>
  <c r="A1394" i="90"/>
  <c r="B1489" i="90"/>
  <c r="A1488" i="90"/>
  <c r="B1177" i="90"/>
  <c r="A1176" i="90"/>
  <c r="B603" i="90"/>
  <c r="A602" i="90"/>
  <c r="B1785" i="90"/>
  <c r="A1784" i="90"/>
  <c r="B1855" i="90"/>
  <c r="A1854" i="90"/>
  <c r="A1345" i="90"/>
  <c r="B1346" i="90"/>
  <c r="B1934" i="90"/>
  <c r="A1933" i="90"/>
  <c r="A640" i="90"/>
  <c r="B641" i="90"/>
  <c r="B879" i="90"/>
  <c r="A878" i="90"/>
  <c r="B117" i="90"/>
  <c r="A116" i="90"/>
  <c r="B1644" i="90"/>
  <c r="A1643" i="90"/>
  <c r="A1489" i="90" l="1"/>
  <c r="B1490" i="90"/>
  <c r="B642" i="90"/>
  <c r="A641" i="90"/>
  <c r="A1785" i="90"/>
  <c r="B1786" i="90"/>
  <c r="B604" i="90"/>
  <c r="A603" i="90"/>
  <c r="B1935" i="90"/>
  <c r="A1934" i="90"/>
  <c r="B880" i="90"/>
  <c r="A879" i="90"/>
  <c r="B1347" i="90"/>
  <c r="A1346" i="90"/>
  <c r="B1178" i="90"/>
  <c r="A1177" i="90"/>
  <c r="A1395" i="90"/>
  <c r="B1396" i="90"/>
  <c r="B1856" i="90"/>
  <c r="A1855" i="90"/>
  <c r="B1645" i="90"/>
  <c r="A1644" i="90"/>
  <c r="B118" i="90"/>
  <c r="A117" i="90"/>
  <c r="B1397" i="90" l="1"/>
  <c r="A1396" i="90"/>
  <c r="A880" i="90"/>
  <c r="B881" i="90"/>
  <c r="B643" i="90"/>
  <c r="A643" i="90" s="1"/>
  <c r="A642" i="90"/>
  <c r="B1857" i="90"/>
  <c r="A1856" i="90"/>
  <c r="B1936" i="90"/>
  <c r="A1935" i="90"/>
  <c r="B1179" i="90"/>
  <c r="A1178" i="90"/>
  <c r="B605" i="90"/>
  <c r="A604" i="90"/>
  <c r="A1786" i="90"/>
  <c r="B1787" i="90"/>
  <c r="B1491" i="90"/>
  <c r="A1490" i="90"/>
  <c r="B1348" i="90"/>
  <c r="A1347" i="90"/>
  <c r="B119" i="90"/>
  <c r="A118" i="90"/>
  <c r="B1646" i="90"/>
  <c r="A1645" i="90"/>
  <c r="B1349" i="90" l="1"/>
  <c r="A1348" i="90"/>
  <c r="B1788" i="90"/>
  <c r="A1787" i="90"/>
  <c r="B1180" i="90"/>
  <c r="A1179" i="90"/>
  <c r="A1936" i="90"/>
  <c r="B1398" i="90"/>
  <c r="A1397" i="90"/>
  <c r="B606" i="90"/>
  <c r="A605" i="90"/>
  <c r="A1857" i="90"/>
  <c r="B1858" i="90"/>
  <c r="B1492" i="90"/>
  <c r="A1491" i="90"/>
  <c r="B882" i="90"/>
  <c r="A882" i="90" s="1"/>
  <c r="A881" i="90"/>
  <c r="B1647" i="90"/>
  <c r="A1646" i="90"/>
  <c r="B120" i="90"/>
  <c r="A119" i="90"/>
  <c r="B1399" i="90" l="1"/>
  <c r="A1398" i="90"/>
  <c r="B1181" i="90"/>
  <c r="A1180" i="90"/>
  <c r="B1859" i="90"/>
  <c r="A1858" i="90"/>
  <c r="A1788" i="90"/>
  <c r="B1789" i="90"/>
  <c r="A1492" i="90"/>
  <c r="B1493" i="90"/>
  <c r="B607" i="90"/>
  <c r="A606" i="90"/>
  <c r="B1350" i="90"/>
  <c r="A1349" i="90"/>
  <c r="B121" i="90"/>
  <c r="A120" i="90"/>
  <c r="B1648" i="90"/>
  <c r="B1649" i="90" s="1"/>
  <c r="A1647" i="90"/>
  <c r="B1400" i="90" l="1"/>
  <c r="A1399" i="90"/>
  <c r="B1494" i="90"/>
  <c r="A1493" i="90"/>
  <c r="B1790" i="90"/>
  <c r="A1789" i="90"/>
  <c r="B1860" i="90"/>
  <c r="A1859" i="90"/>
  <c r="B1182" i="90"/>
  <c r="A1181" i="90"/>
  <c r="B1650" i="90"/>
  <c r="A1649" i="90"/>
  <c r="A1350" i="90"/>
  <c r="B1351" i="90"/>
  <c r="B608" i="90"/>
  <c r="A607" i="90"/>
  <c r="A1648" i="90"/>
  <c r="B122" i="90"/>
  <c r="A121" i="90"/>
  <c r="B1791" i="90" l="1"/>
  <c r="A1790" i="90"/>
  <c r="B609" i="90"/>
  <c r="A608" i="90"/>
  <c r="A1860" i="90"/>
  <c r="A1351" i="90"/>
  <c r="B1352" i="90"/>
  <c r="B1183" i="90"/>
  <c r="A1182" i="90"/>
  <c r="B1495" i="90"/>
  <c r="A1494" i="90"/>
  <c r="A1650" i="90"/>
  <c r="B1651" i="90"/>
  <c r="B1401" i="90"/>
  <c r="A1400" i="90"/>
  <c r="B123" i="90"/>
  <c r="A122" i="90"/>
  <c r="A609" i="90" l="1"/>
  <c r="B610" i="90"/>
  <c r="A1401" i="90"/>
  <c r="B1402" i="90"/>
  <c r="B1184" i="90"/>
  <c r="A1183" i="90"/>
  <c r="B1353" i="90"/>
  <c r="A1352" i="90"/>
  <c r="A1791" i="90"/>
  <c r="B1792" i="90"/>
  <c r="A1495" i="90"/>
  <c r="B1496" i="90"/>
  <c r="B1652" i="90"/>
  <c r="A1651" i="90"/>
  <c r="B124" i="90"/>
  <c r="A123" i="90"/>
  <c r="B1354" i="90" l="1"/>
  <c r="A1353" i="90"/>
  <c r="B1653" i="90"/>
  <c r="A1652" i="90"/>
  <c r="A1792" i="90"/>
  <c r="B1793" i="90"/>
  <c r="B611" i="90"/>
  <c r="A610" i="90"/>
  <c r="B1497" i="90"/>
  <c r="A1496" i="90"/>
  <c r="B1185" i="90"/>
  <c r="A1184" i="90"/>
  <c r="B1403" i="90"/>
  <c r="A1402" i="90"/>
  <c r="B125" i="90"/>
  <c r="A124" i="90"/>
  <c r="B612" i="90" l="1"/>
  <c r="A611" i="90"/>
  <c r="B1498" i="90"/>
  <c r="A1497" i="90"/>
  <c r="B1186" i="90"/>
  <c r="A1185" i="90"/>
  <c r="A1793" i="90"/>
  <c r="B1794" i="90"/>
  <c r="B1654" i="90"/>
  <c r="A1653" i="90"/>
  <c r="B1404" i="90"/>
  <c r="A1403" i="90"/>
  <c r="B1355" i="90"/>
  <c r="A1354" i="90"/>
  <c r="B126" i="90"/>
  <c r="A125" i="90"/>
  <c r="B1499" i="90" l="1"/>
  <c r="A1498" i="90"/>
  <c r="B1655" i="90"/>
  <c r="A1655" i="90" s="1"/>
  <c r="A1654" i="90"/>
  <c r="B1356" i="90"/>
  <c r="A1355" i="90"/>
  <c r="B1795" i="90"/>
  <c r="A1794" i="90"/>
  <c r="B1187" i="90"/>
  <c r="A1186" i="90"/>
  <c r="B613" i="90"/>
  <c r="A612" i="90"/>
  <c r="B1405" i="90"/>
  <c r="A1405" i="90" s="1"/>
  <c r="A1404" i="90"/>
  <c r="B127" i="90"/>
  <c r="A126" i="90"/>
  <c r="B1796" i="90" l="1"/>
  <c r="A1795" i="90"/>
  <c r="A1356" i="90"/>
  <c r="B1357" i="90"/>
  <c r="A1499" i="90"/>
  <c r="B1500" i="90"/>
  <c r="B1188" i="90"/>
  <c r="A1187" i="90"/>
  <c r="B614" i="90"/>
  <c r="A613" i="90"/>
  <c r="B128" i="90"/>
  <c r="A127" i="90"/>
  <c r="B615" i="90" l="1"/>
  <c r="A615" i="90" s="1"/>
  <c r="A614" i="90"/>
  <c r="B1501" i="90"/>
  <c r="A1501" i="90" s="1"/>
  <c r="A1500" i="90"/>
  <c r="B1358" i="90"/>
  <c r="A1357" i="90"/>
  <c r="B1189" i="90"/>
  <c r="A1188" i="90"/>
  <c r="B1797" i="90"/>
  <c r="A1796" i="90"/>
  <c r="B129" i="90"/>
  <c r="A128" i="90"/>
  <c r="A1358" i="90" l="1"/>
  <c r="B1359" i="90"/>
  <c r="B1798" i="90"/>
  <c r="A1797" i="90"/>
  <c r="B1190" i="90"/>
  <c r="A1189" i="90"/>
  <c r="B130" i="90"/>
  <c r="A129" i="90"/>
  <c r="B1799" i="90" l="1"/>
  <c r="A1798" i="90"/>
  <c r="B1191" i="90"/>
  <c r="A1190" i="90"/>
  <c r="A1359" i="90"/>
  <c r="B1360" i="90"/>
  <c r="B131" i="90"/>
  <c r="A130" i="90"/>
  <c r="B1361" i="90" l="1"/>
  <c r="A1360" i="90"/>
  <c r="A1799" i="90"/>
  <c r="B1800" i="90"/>
  <c r="B1192" i="90"/>
  <c r="A1191" i="90"/>
  <c r="B132" i="90"/>
  <c r="A131" i="90"/>
  <c r="A1800" i="90" l="1"/>
  <c r="B1801" i="90"/>
  <c r="B1362" i="90"/>
  <c r="A1361" i="90"/>
  <c r="B1193" i="90"/>
  <c r="A1192" i="90"/>
  <c r="B133" i="90"/>
  <c r="A132" i="90"/>
  <c r="B1194" i="90" l="1"/>
  <c r="A1193" i="90"/>
  <c r="A1362" i="90"/>
  <c r="B1363" i="90"/>
  <c r="B1802" i="90"/>
  <c r="A1801" i="90"/>
  <c r="B134" i="90"/>
  <c r="A133" i="90"/>
  <c r="A1194" i="90" l="1"/>
  <c r="B1195" i="90"/>
  <c r="B1803" i="90"/>
  <c r="A1802" i="90"/>
  <c r="B1364" i="90"/>
  <c r="A1363" i="90"/>
  <c r="B135" i="90"/>
  <c r="A134" i="90"/>
  <c r="B1804" i="90" l="1"/>
  <c r="A1803" i="90"/>
  <c r="A1195" i="90"/>
  <c r="B1196" i="90"/>
  <c r="B1365" i="90"/>
  <c r="A1364" i="90"/>
  <c r="B136" i="90"/>
  <c r="A135" i="90"/>
  <c r="B1805" i="90" l="1"/>
  <c r="A1804" i="90"/>
  <c r="A1365" i="90"/>
  <c r="B1366" i="90"/>
  <c r="A1196" i="90"/>
  <c r="B1197" i="90"/>
  <c r="B137" i="90"/>
  <c r="A136" i="90"/>
  <c r="B1367" i="90" l="1"/>
  <c r="A1366" i="90"/>
  <c r="A1805" i="90"/>
  <c r="B1806" i="90"/>
  <c r="A1197" i="90"/>
  <c r="B1198" i="90"/>
  <c r="B138" i="90"/>
  <c r="A137" i="90"/>
  <c r="A1198" i="90" l="1"/>
  <c r="B1199" i="90"/>
  <c r="B1368" i="90"/>
  <c r="A1368" i="90" s="1"/>
  <c r="A1367" i="90"/>
  <c r="B1807" i="90"/>
  <c r="A1806" i="90"/>
  <c r="B139" i="90"/>
  <c r="A138" i="90"/>
  <c r="B1808" i="90" l="1"/>
  <c r="A1807" i="90"/>
  <c r="B1200" i="90"/>
  <c r="A1199" i="90"/>
  <c r="B140" i="90"/>
  <c r="A139" i="90"/>
  <c r="B1201" i="90" l="1"/>
  <c r="A1200" i="90"/>
  <c r="A1808" i="90"/>
  <c r="B141" i="90"/>
  <c r="A140" i="90"/>
  <c r="B1202" i="90" l="1"/>
  <c r="A1201" i="90"/>
  <c r="B142" i="90"/>
  <c r="A141" i="90"/>
  <c r="B1203" i="90" l="1"/>
  <c r="A1202" i="90"/>
  <c r="B143" i="90"/>
  <c r="A142" i="90"/>
  <c r="B1204" i="90" l="1"/>
  <c r="A1203" i="90"/>
  <c r="B144" i="90"/>
  <c r="A143" i="90"/>
  <c r="B1205" i="90" l="1"/>
  <c r="A1204" i="90"/>
  <c r="B145" i="90"/>
  <c r="A144" i="90"/>
  <c r="B1206" i="90" l="1"/>
  <c r="A1205" i="90"/>
  <c r="B146" i="90"/>
  <c r="B147" i="90" s="1"/>
  <c r="A145" i="90"/>
  <c r="A147" i="90" l="1"/>
  <c r="B148" i="90"/>
  <c r="A1206" i="90"/>
  <c r="B1207" i="90"/>
  <c r="A146" i="90"/>
  <c r="P42" i="73" a="1"/>
  <c r="P99" i="73" a="1"/>
  <c r="P93" i="73" a="1"/>
  <c r="P91" i="73" a="1"/>
  <c r="P54" i="73" a="1"/>
  <c r="P35" i="73" a="1"/>
  <c r="P62" i="73" a="1"/>
  <c r="P33" i="73" a="1"/>
  <c r="P34" i="73" a="1"/>
  <c r="P81" i="73" a="1"/>
  <c r="P36" i="73" a="1"/>
  <c r="P28" i="73" a="1"/>
  <c r="P43" i="73" a="1"/>
  <c r="P66" i="73" a="1"/>
  <c r="P47" i="73" a="1"/>
  <c r="P94" i="73" a="1"/>
  <c r="P98" i="73" a="1"/>
  <c r="P30" i="73" a="1"/>
  <c r="P65" i="73" a="1"/>
  <c r="P64" i="73" a="1"/>
  <c r="P41" i="73" a="1"/>
  <c r="P78" i="73" a="1"/>
  <c r="P100" i="73" a="1"/>
  <c r="P40" i="73" a="1"/>
  <c r="P55" i="73" a="1"/>
  <c r="P38" i="73" a="1"/>
  <c r="P90" i="73" a="1"/>
  <c r="P85" i="73" a="1"/>
  <c r="P95" i="73" a="1"/>
  <c r="P31" i="73" a="1"/>
  <c r="P80" i="73" a="1"/>
  <c r="P77" i="73" a="1"/>
  <c r="P67" i="73" a="1"/>
  <c r="P87" i="73" a="1"/>
  <c r="P29" i="73" a="1"/>
  <c r="P63" i="73" a="1"/>
  <c r="P70" i="73" a="1"/>
  <c r="P96" i="73" a="1"/>
  <c r="P79" i="73" a="1"/>
  <c r="P44" i="73" a="1"/>
  <c r="P97" i="73" a="1"/>
  <c r="P49" i="73" a="1"/>
  <c r="P75" i="73" a="1"/>
  <c r="P68" i="73" a="1"/>
  <c r="P86" i="73" a="1"/>
  <c r="P53" i="73" a="1"/>
  <c r="P89" i="73" a="1"/>
  <c r="P56" i="73" a="1"/>
  <c r="P57" i="73" a="1"/>
  <c r="P51" i="73" a="1"/>
  <c r="P71" i="73" a="1"/>
  <c r="P60" i="73" a="1"/>
  <c r="P76" i="73" a="1"/>
  <c r="P52" i="73" a="1"/>
  <c r="P58" i="73" a="1"/>
  <c r="P61" i="73" a="1"/>
  <c r="P72" i="73" a="1"/>
  <c r="P50" i="73" a="1"/>
  <c r="P83" i="73" a="1"/>
  <c r="P37" i="73" a="1"/>
  <c r="P73" i="73" a="1"/>
  <c r="P27" i="73" a="1"/>
  <c r="P59" i="73" a="1"/>
  <c r="P88" i="73" a="1"/>
  <c r="P84" i="73" a="1"/>
  <c r="P24" i="73" a="1"/>
  <c r="P92" i="73" a="1"/>
  <c r="P45" i="73" a="1"/>
  <c r="P69" i="73" a="1"/>
  <c r="P39" i="73" a="1"/>
  <c r="P82" i="73" a="1"/>
  <c r="P48" i="73" a="1"/>
  <c r="P25" i="73" a="1"/>
  <c r="P46" i="73" a="1"/>
  <c r="P26" i="73" a="1"/>
  <c r="P32" i="73" a="1"/>
  <c r="P74" i="73" a="1"/>
  <c r="A148" i="90" l="1"/>
  <c r="B149" i="90"/>
  <c r="A1207" i="90"/>
  <c r="P54" i="73"/>
  <c r="P100" i="73"/>
  <c r="P78" i="73"/>
  <c r="P84" i="73"/>
  <c r="P56" i="73"/>
  <c r="P53" i="73"/>
  <c r="P66" i="73"/>
  <c r="P49" i="73"/>
  <c r="P90" i="73"/>
  <c r="P67" i="73"/>
  <c r="P26" i="73"/>
  <c r="P31" i="73"/>
  <c r="P94" i="73"/>
  <c r="P55" i="73"/>
  <c r="P72" i="73"/>
  <c r="P64" i="73"/>
  <c r="P77" i="73"/>
  <c r="P98" i="73"/>
  <c r="P89" i="73"/>
  <c r="P60" i="73"/>
  <c r="P58" i="73"/>
  <c r="P80" i="73"/>
  <c r="P52" i="73"/>
  <c r="P92" i="73"/>
  <c r="P68" i="73"/>
  <c r="P24" i="73"/>
  <c r="P46" i="73"/>
  <c r="P70" i="73"/>
  <c r="P48" i="73"/>
  <c r="P82" i="73"/>
  <c r="P43" i="73"/>
  <c r="P41" i="73"/>
  <c r="P83" i="73"/>
  <c r="P65" i="73"/>
  <c r="P40" i="73"/>
  <c r="P51" i="73"/>
  <c r="P75" i="73"/>
  <c r="P97" i="73"/>
  <c r="P93" i="73"/>
  <c r="P45" i="73"/>
  <c r="P91" i="73"/>
  <c r="P88" i="73"/>
  <c r="P71" i="73"/>
  <c r="P27" i="73"/>
  <c r="P44" i="73"/>
  <c r="P76" i="73"/>
  <c r="P74" i="73"/>
  <c r="P69" i="73"/>
  <c r="P59" i="73"/>
  <c r="P47" i="73"/>
  <c r="P79" i="73"/>
  <c r="P85" i="73"/>
  <c r="P34" i="73"/>
  <c r="P95" i="73"/>
  <c r="P96" i="73"/>
  <c r="P63" i="73"/>
  <c r="P37" i="73"/>
  <c r="P35" i="73"/>
  <c r="P61" i="73"/>
  <c r="P39" i="73"/>
  <c r="P99" i="73"/>
  <c r="P30" i="73"/>
  <c r="P25" i="73"/>
  <c r="P50" i="73"/>
  <c r="P62" i="73"/>
  <c r="P36" i="73"/>
  <c r="P38" i="73"/>
  <c r="P32" i="73"/>
  <c r="P57" i="73"/>
  <c r="P42" i="73"/>
  <c r="P28" i="73"/>
  <c r="P87" i="73"/>
  <c r="P86" i="73"/>
  <c r="P73" i="73"/>
  <c r="P81" i="73"/>
  <c r="P29" i="73"/>
  <c r="P33" i="73"/>
  <c r="B150" i="90" l="1"/>
  <c r="A149" i="90"/>
  <c r="O7" i="73"/>
  <c r="B151" i="90" l="1"/>
  <c r="A150" i="90"/>
  <c r="B152" i="90" l="1"/>
  <c r="A151" i="90"/>
  <c r="B153" i="90" l="1"/>
  <c r="A152" i="90"/>
  <c r="A153" i="90" l="1"/>
  <c r="B154" i="90"/>
  <c r="H53" i="73" l="1"/>
  <c r="M61" i="73"/>
  <c r="E37" i="73"/>
  <c r="H69" i="73"/>
  <c r="K70" i="73"/>
  <c r="E99" i="73"/>
  <c r="G24" i="73"/>
  <c r="A154" i="90"/>
  <c r="E27" i="73" s="1"/>
  <c r="D68" i="73"/>
  <c r="C58" i="73"/>
  <c r="D79" i="73"/>
  <c r="C23" i="73"/>
  <c r="C26" i="73"/>
  <c r="D69" i="73"/>
  <c r="C45" i="73"/>
  <c r="C96" i="73"/>
  <c r="D66" i="73"/>
  <c r="C37" i="73"/>
  <c r="C34" i="73"/>
  <c r="D25" i="73"/>
  <c r="C86" i="73"/>
  <c r="C49" i="73"/>
  <c r="C66" i="73"/>
  <c r="C71" i="73"/>
  <c r="D92" i="73"/>
  <c r="D28" i="73"/>
  <c r="D37" i="73"/>
  <c r="D84" i="73"/>
  <c r="D75" i="73"/>
  <c r="C12" i="73"/>
  <c r="C48" i="73"/>
  <c r="C57" i="73"/>
  <c r="D32" i="73"/>
  <c r="D62" i="73"/>
  <c r="C13" i="73"/>
  <c r="D97" i="73"/>
  <c r="C61" i="73"/>
  <c r="D74" i="73"/>
  <c r="D55" i="73"/>
  <c r="D22" i="73"/>
  <c r="D20" i="73"/>
  <c r="D35" i="73"/>
  <c r="D64" i="73"/>
  <c r="C88" i="73"/>
  <c r="D80" i="73"/>
  <c r="C47" i="73"/>
  <c r="C28" i="73"/>
  <c r="C84" i="73"/>
  <c r="C38" i="73"/>
  <c r="D14" i="73"/>
  <c r="C30" i="73"/>
  <c r="D89" i="73"/>
  <c r="C69" i="73"/>
  <c r="D63" i="73"/>
  <c r="D13" i="73"/>
  <c r="C75" i="73"/>
  <c r="D53" i="73"/>
  <c r="D96" i="73"/>
  <c r="D91" i="73"/>
  <c r="C63" i="73"/>
  <c r="D99" i="73"/>
  <c r="D88" i="73"/>
  <c r="D12" i="73"/>
  <c r="C39" i="73"/>
  <c r="D70" i="73"/>
  <c r="C35" i="73"/>
  <c r="C79" i="73"/>
  <c r="D86" i="73"/>
  <c r="D60" i="73"/>
  <c r="C92" i="73"/>
  <c r="D98" i="73"/>
  <c r="C56" i="73"/>
  <c r="C99" i="73"/>
  <c r="D52" i="73"/>
  <c r="D26" i="73"/>
  <c r="C25" i="73"/>
  <c r="C77" i="73"/>
  <c r="D30" i="73"/>
  <c r="D17" i="73"/>
  <c r="C42" i="73"/>
  <c r="C59" i="73"/>
  <c r="C50" i="73"/>
  <c r="D71" i="73"/>
  <c r="D47" i="73"/>
  <c r="C52" i="73"/>
  <c r="D18" i="73"/>
  <c r="C43" i="73"/>
  <c r="D81" i="73"/>
  <c r="C20" i="73"/>
  <c r="C87" i="73"/>
  <c r="D31" i="73"/>
  <c r="C51" i="73"/>
  <c r="C33" i="73"/>
  <c r="C100" i="73"/>
  <c r="C94" i="73"/>
  <c r="D93" i="73"/>
  <c r="C91" i="73"/>
  <c r="C95" i="73"/>
  <c r="D72" i="73"/>
  <c r="D27" i="73"/>
  <c r="D100" i="73"/>
  <c r="D65" i="73"/>
  <c r="C97" i="73"/>
  <c r="C10" i="73"/>
  <c r="E78" i="73" l="1"/>
  <c r="F17" i="73"/>
  <c r="G40" i="73"/>
  <c r="E22" i="73"/>
  <c r="G11" i="73"/>
  <c r="M43" i="73"/>
  <c r="M31" i="73"/>
  <c r="M84" i="73"/>
  <c r="G51" i="73"/>
  <c r="K68" i="73"/>
  <c r="M40" i="73"/>
  <c r="H71" i="73"/>
  <c r="E58" i="73"/>
  <c r="F13" i="73"/>
  <c r="K41" i="73"/>
  <c r="F76" i="73"/>
  <c r="K63" i="73"/>
  <c r="G78" i="73"/>
  <c r="H100" i="73"/>
  <c r="K80" i="73"/>
  <c r="G38" i="73"/>
  <c r="G70" i="73"/>
  <c r="G47" i="73"/>
  <c r="G94" i="73"/>
  <c r="H92" i="73"/>
  <c r="G53" i="73"/>
  <c r="K34" i="73"/>
  <c r="G45" i="73"/>
  <c r="E94" i="73"/>
  <c r="I51" i="73"/>
  <c r="E34" i="73"/>
  <c r="I25" i="73"/>
  <c r="K32" i="73"/>
  <c r="K13" i="73"/>
  <c r="H87" i="73"/>
  <c r="I62" i="73"/>
  <c r="F68" i="73"/>
  <c r="F49" i="73"/>
  <c r="H81" i="73"/>
  <c r="F91" i="73"/>
  <c r="E55" i="73"/>
  <c r="E33" i="73"/>
  <c r="I43" i="73"/>
  <c r="K75" i="73"/>
  <c r="M59" i="73"/>
  <c r="G74" i="73"/>
  <c r="F11" i="73"/>
  <c r="K61" i="73"/>
  <c r="G67" i="73"/>
  <c r="I68" i="73"/>
  <c r="E59" i="73"/>
  <c r="K90" i="73"/>
  <c r="H82" i="73"/>
  <c r="K96" i="73"/>
  <c r="I48" i="73"/>
  <c r="I75" i="73"/>
  <c r="K24" i="73"/>
  <c r="G41" i="73"/>
  <c r="I23" i="73"/>
  <c r="I26" i="73"/>
  <c r="I54" i="73"/>
  <c r="E11" i="73"/>
  <c r="I33" i="73"/>
  <c r="H48" i="73"/>
  <c r="H94" i="73"/>
  <c r="G54" i="73"/>
  <c r="H60" i="73"/>
  <c r="M29" i="73"/>
  <c r="F62" i="73"/>
  <c r="F52" i="73"/>
  <c r="H61" i="73"/>
  <c r="G12" i="73"/>
  <c r="E82" i="73"/>
  <c r="F61" i="73"/>
  <c r="G17" i="73"/>
  <c r="M100" i="73"/>
  <c r="G62" i="73"/>
  <c r="F24" i="73"/>
  <c r="F72" i="73"/>
  <c r="M68" i="73"/>
  <c r="M20" i="73"/>
  <c r="I82" i="73"/>
  <c r="K52" i="73"/>
  <c r="E91" i="73"/>
  <c r="H68" i="73"/>
  <c r="M22" i="73"/>
  <c r="M79" i="73"/>
  <c r="G59" i="73"/>
  <c r="I65" i="73"/>
  <c r="G98" i="73"/>
  <c r="H20" i="73"/>
  <c r="E66" i="73"/>
  <c r="M12" i="73"/>
  <c r="H63" i="73"/>
  <c r="G14" i="73"/>
  <c r="F97" i="73"/>
  <c r="E57" i="73"/>
  <c r="H86" i="73"/>
  <c r="E74" i="73"/>
  <c r="K92" i="73"/>
  <c r="F51" i="73"/>
  <c r="F26" i="73"/>
  <c r="E50" i="73"/>
  <c r="G25" i="73"/>
  <c r="H21" i="73"/>
  <c r="G92" i="73"/>
  <c r="I97" i="73"/>
  <c r="I99" i="73"/>
  <c r="G93" i="73"/>
  <c r="E35" i="73"/>
  <c r="F27" i="73"/>
  <c r="G26" i="73"/>
  <c r="I53" i="73"/>
  <c r="G50" i="73"/>
  <c r="E86" i="73"/>
  <c r="D58" i="73"/>
  <c r="D38" i="73"/>
  <c r="G89" i="73"/>
  <c r="M77" i="73"/>
  <c r="I90" i="73"/>
  <c r="I47" i="73"/>
  <c r="H13" i="73"/>
  <c r="D16" i="73"/>
  <c r="D15" i="73"/>
  <c r="D44" i="73"/>
  <c r="C67" i="73"/>
  <c r="C62" i="73"/>
  <c r="C68" i="73"/>
  <c r="D39" i="73"/>
  <c r="C24" i="73"/>
  <c r="C53" i="73"/>
  <c r="D24" i="73"/>
  <c r="C41" i="73"/>
  <c r="D42" i="73"/>
  <c r="D67" i="73"/>
  <c r="D85" i="73"/>
  <c r="C82" i="73"/>
  <c r="D23" i="73"/>
  <c r="D76" i="73"/>
  <c r="C73" i="73"/>
  <c r="D48" i="73"/>
  <c r="G48" i="73"/>
  <c r="E67" i="73"/>
  <c r="G77" i="73"/>
  <c r="I96" i="73"/>
  <c r="M69" i="73"/>
  <c r="G83" i="73"/>
  <c r="E76" i="73"/>
  <c r="K11" i="73"/>
  <c r="F69" i="73"/>
  <c r="I28" i="73"/>
  <c r="I31" i="73"/>
  <c r="H88" i="73"/>
  <c r="K59" i="73"/>
  <c r="I57" i="73"/>
  <c r="G66" i="73"/>
  <c r="F96" i="73"/>
  <c r="K40" i="73"/>
  <c r="M73" i="73"/>
  <c r="K71" i="73"/>
  <c r="E93" i="73"/>
  <c r="K64" i="73"/>
  <c r="G31" i="73"/>
  <c r="I18" i="73"/>
  <c r="K33" i="73"/>
  <c r="E87" i="73"/>
  <c r="G85" i="73"/>
  <c r="I32" i="73"/>
  <c r="E31" i="73"/>
  <c r="F66" i="73"/>
  <c r="M25" i="73"/>
  <c r="G90" i="73"/>
  <c r="F80" i="73"/>
  <c r="K83" i="73"/>
  <c r="I80" i="73"/>
  <c r="E30" i="73"/>
  <c r="F56" i="73"/>
  <c r="E47" i="73"/>
  <c r="H23" i="73"/>
  <c r="K76" i="73"/>
  <c r="M46" i="73"/>
  <c r="E13" i="73"/>
  <c r="F40" i="73"/>
  <c r="G68" i="73"/>
  <c r="I89" i="73"/>
  <c r="F55" i="73"/>
  <c r="I84" i="73"/>
  <c r="M82" i="73"/>
  <c r="H80" i="73"/>
  <c r="F32" i="73"/>
  <c r="E45" i="73"/>
  <c r="I86" i="73"/>
  <c r="H96" i="73"/>
  <c r="G79" i="73"/>
  <c r="H39" i="73"/>
  <c r="I19" i="73"/>
  <c r="H43" i="73"/>
  <c r="K85" i="73"/>
  <c r="I85" i="73"/>
  <c r="E24" i="73"/>
  <c r="M89" i="73"/>
  <c r="K67" i="73"/>
  <c r="M47" i="73"/>
  <c r="H79" i="73"/>
  <c r="M95" i="73"/>
  <c r="M75" i="73"/>
  <c r="M94" i="73"/>
  <c r="H74" i="73"/>
  <c r="E36" i="73"/>
  <c r="K16" i="73"/>
  <c r="H76" i="73"/>
  <c r="K99" i="73"/>
  <c r="K31" i="73"/>
  <c r="C46" i="73"/>
  <c r="D41" i="73"/>
  <c r="C64" i="73"/>
  <c r="D49" i="73"/>
  <c r="D43" i="73"/>
  <c r="D11" i="73"/>
  <c r="C98" i="73"/>
  <c r="C32" i="73"/>
  <c r="D87" i="73"/>
  <c r="D90" i="73"/>
  <c r="C65" i="73"/>
  <c r="C70" i="73"/>
  <c r="D59" i="73"/>
  <c r="C81" i="73"/>
  <c r="C21" i="73"/>
  <c r="C78" i="73"/>
  <c r="C60" i="73"/>
  <c r="M37" i="73"/>
  <c r="F87" i="73"/>
  <c r="H34" i="73"/>
  <c r="G19" i="73"/>
  <c r="K57" i="73"/>
  <c r="F90" i="73"/>
  <c r="F21" i="73"/>
  <c r="G35" i="73"/>
  <c r="M70" i="73"/>
  <c r="D78" i="73"/>
  <c r="C83" i="73"/>
  <c r="D61" i="73"/>
  <c r="C54" i="73"/>
  <c r="C31" i="73"/>
  <c r="D33" i="73"/>
  <c r="C55" i="73"/>
  <c r="C40" i="73"/>
  <c r="D40" i="73"/>
  <c r="D82" i="73"/>
  <c r="C29" i="73"/>
  <c r="D57" i="73"/>
  <c r="C80" i="73"/>
  <c r="D83" i="73"/>
  <c r="C93" i="73"/>
  <c r="C27" i="73"/>
  <c r="C89" i="73"/>
  <c r="D95" i="73"/>
  <c r="D73" i="73"/>
  <c r="H33" i="73"/>
  <c r="H10" i="73"/>
  <c r="K84" i="73"/>
  <c r="F46" i="73"/>
  <c r="I81" i="73"/>
  <c r="H58" i="73"/>
  <c r="F36" i="73"/>
  <c r="G39" i="73"/>
  <c r="I34" i="73"/>
  <c r="M63" i="73"/>
  <c r="H89" i="73"/>
  <c r="M80" i="73"/>
  <c r="E85" i="73"/>
  <c r="M66" i="73"/>
  <c r="M55" i="73"/>
  <c r="F45" i="73"/>
  <c r="F88" i="73"/>
  <c r="H75" i="73"/>
  <c r="I70" i="73"/>
  <c r="H22" i="73"/>
  <c r="M26" i="73"/>
  <c r="F79" i="73"/>
  <c r="G58" i="73"/>
  <c r="F63" i="73"/>
  <c r="K65" i="73"/>
  <c r="F57" i="73"/>
  <c r="M86" i="73"/>
  <c r="I24" i="73"/>
  <c r="I66" i="73"/>
  <c r="I10" i="73"/>
  <c r="K78" i="73"/>
  <c r="G20" i="73"/>
  <c r="K81" i="73"/>
  <c r="K10" i="73"/>
  <c r="M30" i="73"/>
  <c r="M51" i="73"/>
  <c r="E83" i="73"/>
  <c r="K74" i="73"/>
  <c r="E18" i="73"/>
  <c r="H28" i="73"/>
  <c r="M48" i="73"/>
  <c r="G13" i="73"/>
  <c r="E42" i="73"/>
  <c r="M90" i="73"/>
  <c r="G57" i="73"/>
  <c r="H57" i="73"/>
  <c r="M85" i="73"/>
  <c r="K37" i="73"/>
  <c r="K56" i="73"/>
  <c r="M11" i="73"/>
  <c r="E84" i="73"/>
  <c r="I94" i="73"/>
  <c r="I71" i="73"/>
  <c r="F38" i="73"/>
  <c r="E39" i="73"/>
  <c r="I52" i="73"/>
  <c r="M97" i="73"/>
  <c r="H45" i="73"/>
  <c r="F25" i="73"/>
  <c r="I17" i="73"/>
  <c r="G86" i="73"/>
  <c r="H42" i="73"/>
  <c r="K47" i="73"/>
  <c r="H50" i="73"/>
  <c r="K66" i="73"/>
  <c r="E19" i="73"/>
  <c r="M14" i="73"/>
  <c r="H25" i="73"/>
  <c r="K42" i="73"/>
  <c r="H98" i="73"/>
  <c r="I69" i="73"/>
  <c r="K30" i="73"/>
  <c r="K50" i="73"/>
  <c r="E28" i="73"/>
  <c r="E43" i="73"/>
  <c r="H15" i="73"/>
  <c r="I49" i="73"/>
  <c r="I58" i="73"/>
  <c r="K46" i="73"/>
  <c r="G73" i="73"/>
  <c r="I74" i="73"/>
  <c r="I35" i="73"/>
  <c r="H95" i="73"/>
  <c r="G80" i="73"/>
  <c r="H30" i="73"/>
  <c r="E72" i="73"/>
  <c r="F30" i="73"/>
  <c r="F94" i="73"/>
  <c r="M32" i="73"/>
  <c r="F98" i="73"/>
  <c r="M78" i="73"/>
  <c r="K15" i="73"/>
  <c r="M23" i="73"/>
  <c r="I42" i="73"/>
  <c r="I88" i="73"/>
  <c r="M60" i="73"/>
  <c r="H36" i="73"/>
  <c r="F59" i="73"/>
  <c r="F95" i="73"/>
  <c r="M71" i="73"/>
  <c r="F50" i="73"/>
  <c r="K23" i="73"/>
  <c r="F16" i="73"/>
  <c r="F74" i="73"/>
  <c r="E54" i="73"/>
  <c r="M62" i="73"/>
  <c r="E81" i="73"/>
  <c r="M87" i="73"/>
  <c r="H64" i="73"/>
  <c r="F89" i="73"/>
  <c r="K82" i="73"/>
  <c r="K12" i="73"/>
  <c r="H59" i="73"/>
  <c r="G100" i="73"/>
  <c r="K54" i="73"/>
  <c r="I87" i="73"/>
  <c r="K77" i="73"/>
  <c r="G87" i="73"/>
  <c r="F67" i="73"/>
  <c r="I78" i="73"/>
  <c r="G43" i="73"/>
  <c r="I56" i="73"/>
  <c r="E20" i="73"/>
  <c r="F85" i="73"/>
  <c r="E23" i="73"/>
  <c r="H83" i="73"/>
  <c r="I59" i="73"/>
  <c r="H32" i="73"/>
  <c r="E63" i="73"/>
  <c r="E46" i="73"/>
  <c r="F54" i="73"/>
  <c r="F73" i="73"/>
  <c r="G23" i="73"/>
  <c r="H19" i="73"/>
  <c r="K25" i="73"/>
  <c r="E14" i="73"/>
  <c r="M10" i="73"/>
  <c r="K60" i="73"/>
  <c r="M74" i="73"/>
  <c r="G56" i="73"/>
  <c r="K55" i="73"/>
  <c r="I60" i="73"/>
  <c r="F28" i="73"/>
  <c r="G60" i="73"/>
  <c r="E69" i="73"/>
  <c r="M96" i="73"/>
  <c r="G52" i="73"/>
  <c r="K73" i="73"/>
  <c r="M13" i="73"/>
  <c r="H40" i="73"/>
  <c r="E49" i="73"/>
  <c r="H26" i="73"/>
  <c r="H99" i="73"/>
  <c r="H47" i="73"/>
  <c r="F83" i="73"/>
  <c r="I20" i="73"/>
  <c r="E26" i="73"/>
  <c r="G15" i="73"/>
  <c r="I13" i="73"/>
  <c r="E10" i="73"/>
  <c r="F65" i="73"/>
  <c r="M65" i="73"/>
  <c r="M67" i="73"/>
  <c r="F29" i="73"/>
  <c r="G82" i="73"/>
  <c r="E60" i="73"/>
  <c r="M16" i="73"/>
  <c r="H46" i="73"/>
  <c r="F75" i="73"/>
  <c r="M19" i="73"/>
  <c r="E38" i="73"/>
  <c r="E44" i="73"/>
  <c r="G33" i="73"/>
  <c r="I100" i="73"/>
  <c r="M57" i="73"/>
  <c r="M53" i="73"/>
  <c r="I63" i="73"/>
  <c r="E75" i="73"/>
  <c r="K39" i="73"/>
  <c r="G30" i="73"/>
  <c r="M72" i="73"/>
  <c r="M93" i="73"/>
  <c r="E98" i="73"/>
  <c r="G27" i="73"/>
  <c r="F82" i="73"/>
  <c r="G69" i="73"/>
  <c r="F77" i="73"/>
  <c r="I55" i="73"/>
  <c r="F48" i="73"/>
  <c r="K21" i="73"/>
  <c r="E97" i="73"/>
  <c r="G96" i="73"/>
  <c r="G61" i="73"/>
  <c r="I79" i="73"/>
  <c r="I40" i="73"/>
  <c r="G36" i="73"/>
  <c r="M28" i="73"/>
  <c r="H78" i="73"/>
  <c r="E64" i="73"/>
  <c r="K89" i="73"/>
  <c r="I72" i="73"/>
  <c r="M18" i="73"/>
  <c r="I67" i="73"/>
  <c r="F14" i="73"/>
  <c r="G97" i="73"/>
  <c r="K79" i="73"/>
  <c r="E89" i="73"/>
  <c r="M35" i="73"/>
  <c r="G34" i="73"/>
  <c r="K27" i="73"/>
  <c r="K38" i="73"/>
  <c r="F81" i="73"/>
  <c r="M50" i="73"/>
  <c r="H93" i="73"/>
  <c r="F84" i="73"/>
  <c r="F19" i="73"/>
  <c r="K36" i="73"/>
  <c r="F37" i="73"/>
  <c r="H73" i="73"/>
  <c r="M33" i="73"/>
  <c r="I14" i="73"/>
  <c r="M88" i="73"/>
  <c r="E17" i="73"/>
  <c r="I73" i="73"/>
  <c r="K88" i="73"/>
  <c r="E12" i="73"/>
  <c r="F41" i="73"/>
  <c r="I22" i="73"/>
  <c r="H54" i="73"/>
  <c r="I77" i="73"/>
  <c r="H72" i="73"/>
  <c r="I16" i="73"/>
  <c r="G18" i="73"/>
  <c r="G55" i="73"/>
  <c r="H51" i="73"/>
  <c r="E15" i="73"/>
  <c r="H14" i="73"/>
  <c r="E71" i="73"/>
  <c r="E95" i="73"/>
  <c r="I15" i="73"/>
  <c r="F34" i="73"/>
  <c r="M83" i="73"/>
  <c r="F70" i="73"/>
  <c r="M36" i="73"/>
  <c r="M64" i="73"/>
  <c r="F47" i="73"/>
  <c r="K97" i="73"/>
  <c r="E90" i="73"/>
  <c r="I30" i="73"/>
  <c r="F22" i="73"/>
  <c r="E61" i="73"/>
  <c r="E100" i="73"/>
  <c r="I95" i="73"/>
  <c r="F23" i="73"/>
  <c r="I98" i="73"/>
  <c r="M34" i="73"/>
  <c r="E77" i="73"/>
  <c r="E73" i="73"/>
  <c r="F39" i="73"/>
  <c r="H38" i="73"/>
  <c r="H56" i="73"/>
  <c r="H84" i="73"/>
  <c r="H31" i="73"/>
  <c r="I37" i="73"/>
  <c r="M41" i="73"/>
  <c r="I61" i="73"/>
  <c r="G29" i="73"/>
  <c r="G46" i="73"/>
  <c r="H35" i="73"/>
  <c r="G99" i="73"/>
  <c r="H24" i="73"/>
  <c r="K58" i="73"/>
  <c r="I27" i="73"/>
  <c r="E80" i="73"/>
  <c r="H52" i="73"/>
  <c r="I36" i="73"/>
  <c r="H49" i="73"/>
  <c r="M45" i="73"/>
  <c r="G63" i="73"/>
  <c r="M91" i="73"/>
  <c r="K98" i="73"/>
  <c r="M17" i="73"/>
  <c r="E53" i="73"/>
  <c r="G72" i="73"/>
  <c r="M52" i="73"/>
  <c r="F93" i="73"/>
  <c r="H29" i="73"/>
  <c r="E70" i="73"/>
  <c r="I11" i="73"/>
  <c r="I38" i="73"/>
  <c r="H11" i="73"/>
  <c r="F15" i="73"/>
  <c r="H16" i="73"/>
  <c r="G65" i="73"/>
  <c r="H27" i="73"/>
  <c r="E16" i="73"/>
  <c r="M38" i="73"/>
  <c r="F44" i="73"/>
  <c r="I39" i="73"/>
  <c r="K62" i="73"/>
  <c r="G28" i="73"/>
  <c r="I45" i="73"/>
  <c r="M99" i="73"/>
  <c r="G10" i="73"/>
  <c r="M76" i="73"/>
  <c r="G49" i="73"/>
  <c r="G64" i="73"/>
  <c r="H62" i="73"/>
  <c r="M21" i="73"/>
  <c r="I50" i="73"/>
  <c r="F60" i="73"/>
  <c r="G84" i="73"/>
  <c r="M92" i="73"/>
  <c r="H77" i="73"/>
  <c r="M98" i="73"/>
  <c r="H37" i="73"/>
  <c r="G81" i="73"/>
  <c r="K94" i="73"/>
  <c r="G88" i="73"/>
  <c r="F42" i="73"/>
  <c r="H55" i="73"/>
  <c r="F64" i="73"/>
  <c r="K51" i="73"/>
  <c r="M39" i="73"/>
  <c r="I21" i="73"/>
  <c r="F31" i="73"/>
  <c r="H97" i="73"/>
  <c r="E25" i="73"/>
  <c r="I12" i="73"/>
  <c r="G22" i="73"/>
  <c r="F12" i="73"/>
  <c r="F78" i="73"/>
  <c r="F35" i="73"/>
  <c r="K17" i="73"/>
  <c r="K87" i="73"/>
  <c r="F20" i="73"/>
  <c r="F71" i="73"/>
  <c r="H67" i="73"/>
  <c r="K29" i="73"/>
  <c r="E41" i="73"/>
  <c r="E40" i="73"/>
  <c r="K43" i="73"/>
  <c r="H65" i="73"/>
  <c r="K14" i="73"/>
  <c r="F43" i="73"/>
  <c r="H17" i="73"/>
  <c r="I91" i="73"/>
  <c r="H70" i="73"/>
  <c r="I29" i="73"/>
  <c r="K19" i="73"/>
  <c r="I44" i="73"/>
  <c r="I93" i="73"/>
  <c r="M58" i="73"/>
  <c r="F92" i="73"/>
  <c r="K72" i="73"/>
  <c r="K49" i="73"/>
  <c r="M44" i="73"/>
  <c r="M15" i="73"/>
  <c r="K18" i="73"/>
  <c r="K95" i="73"/>
  <c r="M49" i="73"/>
  <c r="K93" i="73"/>
  <c r="H18" i="73"/>
  <c r="F99" i="73"/>
  <c r="M27" i="73"/>
  <c r="E29" i="73"/>
  <c r="K22" i="73"/>
  <c r="M56" i="73"/>
  <c r="E65" i="73"/>
  <c r="I64" i="73"/>
  <c r="K44" i="73"/>
  <c r="K35" i="73"/>
  <c r="F86" i="73"/>
  <c r="H41" i="73"/>
  <c r="F18" i="73"/>
  <c r="E21" i="73"/>
  <c r="G42" i="73"/>
  <c r="G91" i="73"/>
  <c r="G16" i="73"/>
  <c r="E92" i="73"/>
  <c r="K45" i="73"/>
  <c r="G37" i="73"/>
  <c r="K53" i="73"/>
  <c r="M54" i="73"/>
  <c r="M24" i="73"/>
  <c r="K91" i="73"/>
  <c r="K86" i="73"/>
  <c r="E51" i="73"/>
  <c r="G21" i="73"/>
  <c r="G71" i="73"/>
  <c r="K26" i="73"/>
  <c r="H90" i="73"/>
  <c r="M81" i="73"/>
  <c r="E56" i="73"/>
  <c r="E68" i="73"/>
  <c r="H91" i="73"/>
  <c r="E62" i="73"/>
  <c r="F33" i="73"/>
  <c r="F100" i="73"/>
  <c r="G44" i="73"/>
  <c r="E96" i="73"/>
  <c r="I76" i="73"/>
  <c r="E48" i="73"/>
  <c r="M42" i="73"/>
  <c r="H66" i="73"/>
  <c r="F10" i="73"/>
  <c r="G75" i="73"/>
  <c r="H85" i="73"/>
  <c r="I41" i="73"/>
  <c r="K69" i="73"/>
  <c r="K100" i="73"/>
  <c r="F53" i="73"/>
  <c r="K28" i="73"/>
  <c r="G32" i="73"/>
  <c r="I92" i="73"/>
  <c r="E88" i="73"/>
  <c r="E52" i="73"/>
  <c r="H44" i="73"/>
  <c r="I46" i="73"/>
  <c r="I83" i="73"/>
  <c r="K20" i="73"/>
  <c r="G95" i="73"/>
  <c r="K48" i="73"/>
  <c r="E32" i="73"/>
  <c r="H12" i="73"/>
  <c r="E79" i="73"/>
  <c r="F58" i="73"/>
  <c r="G76" i="73"/>
  <c r="D50" i="73"/>
  <c r="D46" i="73"/>
  <c r="C16" i="73"/>
  <c r="D56" i="73"/>
  <c r="D54" i="73"/>
  <c r="C36" i="73"/>
  <c r="C18" i="73"/>
  <c r="D94" i="73"/>
  <c r="C74" i="73"/>
  <c r="C22" i="73"/>
  <c r="D45" i="73"/>
  <c r="D29" i="73"/>
  <c r="C72" i="73"/>
  <c r="C85" i="73"/>
  <c r="D36" i="73"/>
  <c r="C76" i="73"/>
  <c r="C15" i="73"/>
  <c r="C90" i="73"/>
  <c r="D19" i="73"/>
  <c r="D51" i="73"/>
  <c r="C44" i="73"/>
  <c r="C17" i="73"/>
  <c r="D34" i="73"/>
  <c r="D77" i="73"/>
  <c r="C11" i="73"/>
  <c r="D10" i="73"/>
  <c r="C19" i="73"/>
  <c r="C14" i="73"/>
  <c r="D21" i="73"/>
  <c r="I7" i="73"/>
  <c r="J7" i="73" a="1"/>
  <c r="N7" i="73" a="1"/>
  <c r="L7" i="73" a="1"/>
  <c r="L7" i="73" l="1"/>
  <c r="N7" i="73"/>
  <c r="J7" i="73"/>
  <c r="P7" i="73" s="1"/>
  <c r="L182" i="2" s="1"/>
  <c r="C18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<sst xmlns="http://schemas.openxmlformats.org/spreadsheetml/2006/main" count="17102" uniqueCount="3630">
  <si>
    <t>1. Guidance for Q1</t>
  </si>
  <si>
    <t>Overview</t>
  </si>
  <si>
    <t>The Better Care Fund (BCF) reporting requirements are set out in the BCF Planning Requirements document for 2023-25, which supports the aims of the BCF Policy Framework and the BCF programme; jointly led and developed by the national partners Department of Health and Social Care (DHSC), Ministry of Housing, Communities and Local Government (MHCLG), NHS England (NHSE), working with the Local Government Association (LGA) and the Association of Directors of Adult Social Services (ADASS). The addendum to the Policy Framework and Planning Requirements published in March 2024 provides further information on the reporting requirements for 24-25.</t>
  </si>
  <si>
    <t>The key purposes of BCF reporting are:</t>
  </si>
  <si>
    <t>1) To confirm the status of continued compliance against the requirements of the fund (BCF)</t>
  </si>
  <si>
    <t>2) To confirm actual income and expenditure against BCF plans, actual outputs against planned, and progress against metrics</t>
  </si>
  <si>
    <t xml:space="preserve">3) To identify areas of challenge and good practice to inform national conversations around support requirements </t>
  </si>
  <si>
    <t>4) To enable the use of this information for national partners to inform future planning frameworks and for local areas to inform improvements</t>
  </si>
  <si>
    <t xml:space="preserve">The information submitted within reports should be used by ICBs, local authorities, HWBs and service providers to understand and improve both planning processes and the integration of health, social care and housing. </t>
  </si>
  <si>
    <t>Q1 reporting will only focus on the Discharge Fund.</t>
  </si>
  <si>
    <r>
      <rPr>
        <b/>
        <sz val="11"/>
        <rFont val="Calibri"/>
        <family val="2"/>
        <scheme val="minor"/>
      </rPr>
      <t>Requirement</t>
    </r>
    <r>
      <rPr>
        <sz val="11"/>
        <rFont val="Calibri"/>
        <family val="2"/>
        <scheme val="minor"/>
      </rPr>
      <t xml:space="preserve">
BCF reports submitted by local areas are required to be signed off by HWBs, including through delegated arrangements as appropriate, as the accountable governance body for the BCF locally. Aggregated reporting information will be published on the NHS England website.</t>
    </r>
  </si>
  <si>
    <t>Note on entering information into this template</t>
  </si>
  <si>
    <t>Throughout the template, cells which are open for input have a yellow background and those that are pre-populated have a blue background and those that are not for completion are in grey, as below:</t>
  </si>
  <si>
    <t>Data needs inputting in the cell</t>
  </si>
  <si>
    <t>Pre-populated cells</t>
  </si>
  <si>
    <t xml:space="preserve">Not applicable - cells where data cannot be added </t>
  </si>
  <si>
    <t>Note on viewing the sheets optimally</t>
  </si>
  <si>
    <t>To more optimally view each of the sheets and in particular the drop down lists clearly on screen, please change the zoom level to between 90% - 100%. Most drop downs are also available to view as lists within the relevant sheet or in the guidance tab for readability if required.</t>
  </si>
  <si>
    <t>The row heights and column widths can be adjusted to fit and view text more comfortably for the cells that require narrative information.</t>
  </si>
  <si>
    <r>
      <t>Please</t>
    </r>
    <r>
      <rPr>
        <b/>
        <sz val="11"/>
        <color theme="1"/>
        <rFont val="Calibri"/>
        <family val="2"/>
        <scheme val="minor"/>
      </rPr>
      <t xml:space="preserve"> DO NOT</t>
    </r>
    <r>
      <rPr>
        <sz val="11"/>
        <color theme="1"/>
        <rFont val="Calibri"/>
        <family val="2"/>
        <scheme val="minor"/>
      </rPr>
      <t>  directly copy/cut &amp; paste to populate the fields when completing the template as this can cause issues during the aggregation process. If you must 'copy &amp; paste', please use the 'Paste Special' operation and paste 'Values' only.</t>
    </r>
  </si>
  <si>
    <t>The details of each sheet within the template are outlined below.</t>
  </si>
  <si>
    <t>Checklist ( 2. Cover )</t>
  </si>
  <si>
    <t>1. This section helps identify the sheets that have not been completed. All fields that appear as incomplete should be complete before sending to the BCF team.</t>
  </si>
  <si>
    <t>2. The checker column, which can be found on the individual sheets, updates automatically as questions are completed. It will appear 'Red' and contain the word 'No' if the information has not been completed. Once completed the checker column will change to 'Green' and contain the word 'Yes'</t>
  </si>
  <si>
    <t>3. The 'sheet completed' cell will update when all 'checker' values for the sheet are green containing the word 'Yes'.</t>
  </si>
  <si>
    <t>4. Once the checker column contains all cells marked 'Yes' the 'Incomplete Template' cell (below the title) will change to 'Template Complete'.</t>
  </si>
  <si>
    <t>5. Please ensure that all boxes on the checklist are green before submitting to england.bettercarefundteam@nhs.net and copying in your 
Better Care Manager.</t>
  </si>
  <si>
    <t>2. Cover</t>
  </si>
  <si>
    <t>1. The cover sheet provides essential information on the area for which the template is being completed, contacts and sign off. Once you select your HWB from the drop down list, relevant data on metric ambitions and spend from your BCF plans for 2023-24 will prepopulate in the relevant worksheets.</t>
  </si>
  <si>
    <t>2. HWB sign off will be subject to your own governance arrangements which may include a delegated authority. </t>
  </si>
  <si>
    <t xml:space="preserve">3. Please note that in line with fair processing of personal data we request email addresses for individuals completing the reporting template in order to communicate with and resolve any issues arising during the reporting cycle. We remove these addresses from the supplied templates when they are collated and delete them when they are no longer needed. </t>
  </si>
  <si>
    <t>3. Spend and activity</t>
  </si>
  <si>
    <r>
      <rPr>
        <sz val="11"/>
        <rFont val="Calibri"/>
        <family val="2"/>
        <scheme val="minor"/>
      </rPr>
      <t xml:space="preserve">The spend and activity worksheet will collect cumulative spend and outputs for Q1 for schemes against planned values and scheme types.
Once a Health and Wellbeing Board is selected in the cover sheet, the spend and activity sheet in the template will prepopulate data from the 24-25 BCF plans. 
</t>
    </r>
    <r>
      <rPr>
        <sz val="11"/>
        <color rgb="FFFF0000"/>
        <rFont val="Calibri"/>
        <family val="2"/>
        <scheme val="minor"/>
      </rPr>
      <t xml:space="preserve">
</t>
    </r>
    <r>
      <rPr>
        <sz val="11"/>
        <color theme="1"/>
        <rFont val="Calibri"/>
        <family val="2"/>
        <scheme val="minor"/>
      </rPr>
      <t>You should complete the remaining fields</t>
    </r>
    <r>
      <rPr>
        <b/>
        <i/>
        <sz val="11"/>
        <color theme="1"/>
        <rFont val="Calibri"/>
        <family val="2"/>
        <scheme val="minor"/>
      </rPr>
      <t xml:space="preserve"> (highlighted yellow)</t>
    </r>
    <r>
      <rPr>
        <sz val="11"/>
        <color theme="1"/>
        <rFont val="Calibri"/>
        <family val="2"/>
        <scheme val="minor"/>
      </rPr>
      <t xml:space="preserve"> with incurred expenditure and actual numbers of outputs delivere</t>
    </r>
    <r>
      <rPr>
        <sz val="11"/>
        <rFont val="Calibri"/>
        <family val="2"/>
        <scheme val="minor"/>
      </rPr>
      <t>d in Q1</t>
    </r>
    <r>
      <rPr>
        <sz val="11"/>
        <color theme="1"/>
        <rFont val="Calibri"/>
        <family val="2"/>
        <scheme val="minor"/>
      </rPr>
      <t>. 
- Actual expenditure to date in colu</t>
    </r>
    <r>
      <rPr>
        <sz val="11"/>
        <rFont val="Calibri"/>
        <family val="2"/>
        <scheme val="minor"/>
      </rPr>
      <t>mn J</t>
    </r>
    <r>
      <rPr>
        <sz val="11"/>
        <color theme="1"/>
        <rFont val="Calibri"/>
        <family val="2"/>
        <scheme val="minor"/>
      </rPr>
      <t xml:space="preserve">. Enter the amount of spend to date on the scheme. 
- Outputs delivered to date in column L. If a unit is shown in colmn L for a scheme, enter the number of outputs delivered to date. For example, for a reablement and/or rehabilitation service, the number of packages commenced. If no unit is attached, enter NA.
</t>
    </r>
    <r>
      <rPr>
        <b/>
        <sz val="11"/>
        <rFont val="Calibri"/>
        <family val="2"/>
        <scheme val="minor"/>
      </rPr>
      <t>For reporting of outputs, the</t>
    </r>
    <r>
      <rPr>
        <b/>
        <sz val="11"/>
        <color theme="1"/>
        <rFont val="Calibri"/>
        <family val="2"/>
        <scheme val="minor"/>
      </rPr>
      <t xml:space="preserve"> collection only relates to scheme types that include outputs. These are shown below:
</t>
    </r>
    <r>
      <rPr>
        <sz val="11"/>
        <color theme="1"/>
        <rFont val="Calibri"/>
        <family val="2"/>
        <scheme val="minor"/>
      </rPr>
      <t xml:space="preserve">
</t>
    </r>
    <r>
      <rPr>
        <b/>
        <sz val="11"/>
        <color theme="1"/>
        <rFont val="Calibri"/>
        <family val="2"/>
        <scheme val="minor"/>
      </rPr>
      <t>Scheme Type	                                                                                                                            Units</t>
    </r>
    <r>
      <rPr>
        <sz val="11"/>
        <color theme="1"/>
        <rFont val="Calibri"/>
        <family val="2"/>
        <scheme val="minor"/>
      </rPr>
      <t xml:space="preserve">
Assistive technologies and equipment    	                                                          Number of beneficiaries
Home care and domiciliary care	                                                                          Hours of care (unless short-term in which case packages)
Bed based intermediate care services	                                                                          Number of placements
Home based intermediate care services	                                                          Packages
DFG related schemes	                                                                                                          Number of adaptations funded/people supported
Residential Placements	                                                                                          Number of beds/placements
Workforce recruitment and retention	                                                                          Whole Time Equivalents gained/retained 
Carers services	                                                                                                                          Number of Beneficiaries
-	</t>
    </r>
    <r>
      <rPr>
        <b/>
        <sz val="11"/>
        <color theme="1"/>
        <rFont val="Calibri"/>
        <family val="2"/>
        <scheme val="minor"/>
      </rPr>
      <t>Implementation issues in column</t>
    </r>
    <r>
      <rPr>
        <b/>
        <sz val="11"/>
        <rFont val="Calibri"/>
        <family val="2"/>
        <scheme val="minor"/>
      </rPr>
      <t xml:space="preserve">s N and O - </t>
    </r>
    <r>
      <rPr>
        <sz val="11"/>
        <color theme="1"/>
        <rFont val="Calibri"/>
        <family val="2"/>
        <scheme val="minor"/>
      </rPr>
      <t>If there have been challenges in delivering or starting a particular service (for instance staff shortages, or procurement delays) please answer yes in column P and briefly describe the issue and planned actions to address the issue in column Q. If you answer no in column P, you do not need to enter a narrative in column Q.</t>
    </r>
  </si>
  <si>
    <t>3. Spend and activity (new schemes)</t>
  </si>
  <si>
    <t>At the top of tab 3, in cell I3, there is a hyperlink leading you to the "add new schemes" section.
For any additional Discharge Fund schemes that have been introduced in Q1, please fill in the details of these schemes in the "add new schemes" section. 
If no new schemes have been introduced since the 24-25 plan then this can be left blank.</t>
  </si>
  <si>
    <t>A1</t>
  </si>
  <si>
    <t>&lt;Please select a Health and Wellbeing Board&gt;</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</si>
  <si>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</si>
  <si>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</si>
  <si>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</si>
  <si>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</si>
  <si>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</si>
  <si>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</si>
  <si>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</si>
  <si>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</si>
  <si>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</si>
  <si>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</si>
  <si>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</si>
  <si>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</si>
  <si>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</si>
  <si>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</si>
  <si>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</si>
  <si>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</si>
  <si>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</si>
  <si>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</si>
  <si>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</si>
  <si>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</si>
  <si>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</si>
  <si>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</si>
  <si>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</si>
  <si>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</si>
  <si>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</si>
  <si>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</si>
  <si>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</si>
  <si>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</si>
  <si>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</si>
  <si>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</si>
  <si>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</si>
  <si>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</si>
  <si>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</si>
  <si>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</si>
  <si>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</si>
  <si>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</si>
  <si>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</si>
  <si>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</si>
  <si>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</si>
  <si>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</si>
  <si>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</si>
  <si>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</si>
  <si>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</si>
  <si>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</si>
  <si>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</si>
  <si>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</si>
  <si>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</si>
  <si>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</si>
  <si>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</si>
  <si>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</si>
  <si>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</si>
  <si>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</si>
  <si>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</si>
  <si>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 &amp; Scilly</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</si>
  <si>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</si>
  <si>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</si>
  <si>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</si>
  <si>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</si>
  <si>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</si>
  <si>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</si>
  <si>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</si>
  <si>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</si>
  <si>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</si>
  <si>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</si>
  <si>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</si>
  <si>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</si>
  <si>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</si>
  <si>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</si>
  <si>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</si>
  <si>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</si>
  <si>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</si>
  <si>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</si>
  <si>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</si>
  <si>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</si>
  <si>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</si>
  <si>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</si>
  <si>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</si>
  <si>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</si>
  <si>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</si>
  <si>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</si>
  <si>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</si>
  <si>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</si>
  <si>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</si>
  <si>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</si>
  <si>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</si>
  <si>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</si>
  <si>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</si>
  <si>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</si>
  <si>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</si>
  <si>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</si>
  <si>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</si>
  <si>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</si>
  <si>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</si>
  <si>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</si>
  <si>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</si>
  <si>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</si>
  <si>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</si>
  <si>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</si>
  <si>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</si>
  <si>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</si>
  <si>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</si>
  <si>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</si>
  <si>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</si>
  <si>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</si>
  <si>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</si>
  <si>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</si>
  <si>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</si>
  <si>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</si>
  <si>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</si>
  <si>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</si>
  <si>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</si>
  <si>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</si>
  <si>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</si>
  <si>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</si>
  <si>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</si>
  <si>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</si>
  <si>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</si>
  <si>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</si>
  <si>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</si>
  <si>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</si>
  <si>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</si>
  <si>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</si>
  <si>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</si>
  <si>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</si>
  <si>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</si>
  <si>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</si>
  <si>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</si>
  <si>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</si>
  <si>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</si>
  <si>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</si>
  <si>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</si>
  <si>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</si>
  <si>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</si>
  <si>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</si>
  <si>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</si>
  <si>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</si>
  <si>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</si>
  <si>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</si>
  <si>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</si>
  <si>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</si>
  <si>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</si>
  <si>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</si>
  <si>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</si>
  <si>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</si>
  <si>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</si>
  <si>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</si>
  <si>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</si>
  <si>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</si>
  <si>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</si>
  <si>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</si>
  <si>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</si>
  <si>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</si>
  <si>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</si>
  <si>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</si>
  <si>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</si>
  <si>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</si>
  <si>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</si>
  <si>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</si>
  <si>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</si>
  <si>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</si>
  <si>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</si>
  <si>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</si>
  <si>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</si>
  <si>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</si>
  <si>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</si>
  <si>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</si>
  <si>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</si>
  <si>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</si>
  <si>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</si>
  <si>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</si>
  <si>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</si>
  <si>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</si>
  <si>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</si>
  <si>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</si>
  <si>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</si>
  <si>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</si>
  <si>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E10000023</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</si>
  <si>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</si>
  <si>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</si>
  <si>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</si>
  <si>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</si>
  <si>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</si>
  <si>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</si>
  <si>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</si>
  <si>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</si>
  <si>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</si>
  <si>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</si>
  <si>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</si>
  <si>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</si>
  <si>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</si>
  <si>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</si>
  <si>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</si>
  <si>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</si>
  <si>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</si>
  <si>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</si>
  <si>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</si>
  <si>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</si>
  <si>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</si>
  <si>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</si>
  <si>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</si>
  <si>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</si>
  <si>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</si>
  <si>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</si>
  <si>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</si>
  <si>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</si>
  <si>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</si>
  <si>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</si>
  <si>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</si>
  <si>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</si>
  <si>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</si>
  <si>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</si>
  <si>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</si>
  <si>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</si>
  <si>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</si>
  <si>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</si>
  <si>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</si>
  <si>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</si>
  <si>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</si>
  <si>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</si>
  <si>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</si>
  <si>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</si>
  <si>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</si>
  <si>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</si>
  <si>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</si>
  <si>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</si>
  <si>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</si>
  <si>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</si>
  <si>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</si>
  <si>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</si>
  <si>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</si>
  <si>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</si>
  <si>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</si>
  <si>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</si>
  <si>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</si>
  <si>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</si>
  <si>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</si>
  <si>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</si>
  <si>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</si>
  <si>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</si>
  <si>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</si>
  <si>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</si>
  <si>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</si>
  <si>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</si>
  <si>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</si>
  <si>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</si>
  <si>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</si>
  <si>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</si>
  <si>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</si>
  <si>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</si>
  <si>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</si>
  <si>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</si>
  <si>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</si>
  <si>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</si>
  <si>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</si>
  <si>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</si>
  <si>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</si>
  <si>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</si>
  <si>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</si>
  <si>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</si>
  <si>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</si>
  <si>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</si>
  <si>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</si>
  <si>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</si>
  <si>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</si>
  <si>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</si>
  <si>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</si>
  <si>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</si>
  <si>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</si>
  <si>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</si>
  <si>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</si>
  <si>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</si>
  <si>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</si>
  <si>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</si>
  <si>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</si>
  <si>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</si>
  <si>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</si>
  <si>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</si>
  <si>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</si>
  <si>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</si>
  <si>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</si>
  <si>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</si>
  <si>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</si>
  <si>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</si>
  <si>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</si>
  <si>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</si>
  <si>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</si>
  <si>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</si>
  <si>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</si>
  <si>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</si>
  <si>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</si>
  <si>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</si>
  <si>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</si>
  <si>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</si>
  <si>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</si>
  <si>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</si>
  <si>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</si>
  <si>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</si>
  <si>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</si>
  <si>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</si>
  <si>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</si>
  <si>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</si>
  <si>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</si>
  <si>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Better Care Fund 2024-25 Quarter 1 Reporting Template</t>
  </si>
  <si>
    <t>E06000014</t>
  </si>
  <si>
    <t>York</t>
  </si>
  <si>
    <t>&lt;Please Select&gt;</t>
  </si>
  <si>
    <t>&lt;Please select response&gt;</t>
  </si>
  <si>
    <t>Version 1.0</t>
  </si>
  <si>
    <t>Yes</t>
  </si>
  <si>
    <t>No</t>
  </si>
  <si>
    <t>Please Note:</t>
  </si>
  <si>
    <t>- The BCF quarterly reports are categorised as 'Management Information' and data from them will published in an aggregated form on the NHSE website. This will include any narrative section. Also a reminder that as is usually the case with public body information, all BCF information collected here is subject to Freedom of Information requests.</t>
  </si>
  <si>
    <t>- At a local level it is for the HWB to decide what information it needs to publish as part of wider local government reporting and transparency requirements. Until BCF information is published, recipients of BCF reporting information (including recipients who access any information placed on the Better Care Exchange) are prohibited from making this information available on any public domain or providing this information for the purposes of journalism or research without prior consent from the HWB (where it concerns a single HWB) or the BCF national partners for the aggregated information.</t>
  </si>
  <si>
    <t>- All information will be supplied to BCF partners to inform policy development.</t>
  </si>
  <si>
    <t>- This template is password protected to ensure data integrity and accurate aggregation of collected information. A resubmission may be required if this is breached.</t>
  </si>
  <si>
    <t>Checklist</t>
  </si>
  <si>
    <t>Complete:</t>
  </si>
  <si>
    <t>Health and Wellbeing Board:</t>
  </si>
  <si>
    <t>Completed by:</t>
  </si>
  <si>
    <t>E-mail:</t>
  </si>
  <si>
    <t>Contact number:</t>
  </si>
  <si>
    <t>Has this report been signed off by (or on behalf of) the HWB at the time of submission?</t>
  </si>
  <si>
    <t>If no, please indicate when the report is expected to be signed off:</t>
  </si>
  <si>
    <t>&lt;&lt; Please enter using the format, DD/MM/YYYY</t>
  </si>
  <si>
    <t>Please indicate who is signing off the report for submission on behalf of the HWB (delegated authority is also accepted):</t>
  </si>
  <si>
    <t>Job Title:</t>
  </si>
  <si>
    <t>Name:</t>
  </si>
  <si>
    <r>
      <rPr>
        <b/>
        <sz val="11"/>
        <color rgb="FF000000"/>
        <rFont val="Calibri"/>
        <family val="2"/>
      </rPr>
      <t xml:space="preserve">When all questions have been answered and the validation boxes below have turned green you should send the template to </t>
    </r>
    <r>
      <rPr>
        <b/>
        <u/>
        <sz val="11"/>
        <color rgb="FF000000"/>
        <rFont val="Calibri"/>
        <family val="2"/>
      </rPr>
      <t>england.bettercarefundteam@nhs.net</t>
    </r>
    <r>
      <rPr>
        <b/>
        <sz val="11"/>
        <color rgb="FF000000"/>
        <rFont val="Calibri"/>
        <family val="2"/>
      </rPr>
      <t xml:space="preserve"> saving the file as 'Name HWB' for example 'County Durham HWB'.</t>
    </r>
  </si>
  <si>
    <t>3.Spend and activity (new schemes)</t>
  </si>
  <si>
    <t>&lt;&lt; Link to the Guidance sheet</t>
  </si>
  <si>
    <t>Total</t>
  </si>
  <si>
    <t>^^ Link back to top</t>
  </si>
  <si>
    <t>a1</t>
  </si>
  <si>
    <t>3. Spend and activity (Discharge Fund only)</t>
  </si>
  <si>
    <t>Add new schemes</t>
  </si>
  <si>
    <t>existing schemes</t>
  </si>
  <si>
    <t>Selected Health and Wellbeing Board:</t>
  </si>
  <si>
    <t>Scheme ID</t>
  </si>
  <si>
    <t>Scheme Name</t>
  </si>
  <si>
    <t>Brief Description of Scheme</t>
  </si>
  <si>
    <t>Scheme Type</t>
  </si>
  <si>
    <t>Sub Types</t>
  </si>
  <si>
    <t>Source of Funding</t>
  </si>
  <si>
    <t>Planned Expenditure</t>
  </si>
  <si>
    <t xml:space="preserve">Actual Expenditure to date </t>
  </si>
  <si>
    <t>Planned outputs</t>
  </si>
  <si>
    <t>Outputs delivered to date (estimate if unsure)
(Number or NA)</t>
  </si>
  <si>
    <t>Unit of Measure</t>
  </si>
  <si>
    <t>Have there been any implementation issues?</t>
  </si>
  <si>
    <t>If yes, please briefly describe the issue(s) and any actions that have been/are being implemented as a result.</t>
  </si>
  <si>
    <t>Adding New Schemes (Discharge Fund only):</t>
  </si>
  <si>
    <r>
      <t xml:space="preserve">Planned outputs
</t>
    </r>
    <r>
      <rPr>
        <b/>
        <sz val="11"/>
        <color rgb="FFFFFFFF"/>
        <rFont val="Calibri"/>
        <family val="2"/>
        <scheme val="minor"/>
      </rPr>
      <t>(Number or NA)</t>
    </r>
  </si>
  <si>
    <r>
      <t xml:space="preserve">Outputs delivered to date (estimate if unsure)
</t>
    </r>
    <r>
      <rPr>
        <b/>
        <sz val="11"/>
        <color rgb="FFFFFFFF"/>
        <rFont val="Calibri"/>
        <family val="2"/>
        <scheme val="minor"/>
      </rPr>
      <t>(Number or NA)</t>
    </r>
  </si>
  <si>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</si>
  <si>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</si>
  <si>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</si>
  <si>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</si>
  <si>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</si>
  <si>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</si>
  <si>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</si>
  <si>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</si>
  <si>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</si>
  <si>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</si>
  <si>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</si>
  <si>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</si>
  <si>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</si>
  <si>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</si>
  <si>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</si>
  <si>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</si>
  <si>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</si>
  <si>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</si>
  <si>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</si>
  <si>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</si>
  <si>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</si>
  <si>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</si>
  <si>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</si>
  <si>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</si>
  <si>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</si>
  <si>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</si>
  <si>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</si>
  <si>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</si>
  <si>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</si>
  <si>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</si>
  <si>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</si>
  <si>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</si>
  <si>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</si>
  <si>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</si>
  <si>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</si>
  <si>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</si>
  <si>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</si>
  <si>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</si>
  <si>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</si>
  <si>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</si>
  <si>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</si>
  <si>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</si>
  <si>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</si>
  <si>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</si>
  <si>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</si>
  <si>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</si>
  <si>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</si>
  <si>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</si>
  <si>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</si>
  <si>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</si>
  <si>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</si>
  <si>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</si>
  <si>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</si>
  <si>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</si>
  <si>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</si>
  <si>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</si>
  <si>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</si>
  <si>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</si>
  <si>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</si>
  <si>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</si>
  <si>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</si>
  <si>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</si>
  <si>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</si>
  <si>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</si>
  <si>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</si>
  <si>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</si>
  <si>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</si>
  <si>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</si>
  <si>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</si>
  <si>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</si>
  <si>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</si>
  <si>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</si>
  <si>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</si>
  <si>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</si>
  <si>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</si>
  <si>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</si>
  <si>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</si>
  <si>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</si>
  <si>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</si>
  <si>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</si>
  <si>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</si>
  <si>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</si>
  <si>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</si>
  <si>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</si>
  <si>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</si>
  <si>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</si>
  <si>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</si>
  <si>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</si>
  <si>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</si>
  <si>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</si>
  <si>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</si>
  <si>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</si>
  <si>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</si>
  <si>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</si>
  <si>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</si>
  <si>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</si>
  <si>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</si>
  <si>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</si>
  <si>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</si>
  <si>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</si>
  <si>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</si>
  <si>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</si>
  <si>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</si>
  <si>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</si>
  <si>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</si>
  <si>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</si>
  <si>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</si>
  <si>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length of list:</t>
  </si>
  <si>
    <t>Scheme Types</t>
  </si>
  <si>
    <t>Area of Spend</t>
  </si>
  <si>
    <t>Commissioner</t>
  </si>
  <si>
    <t>Provider</t>
  </si>
  <si>
    <t>New/Existing</t>
  </si>
  <si>
    <t>a1_Assistive Technologies and Equipment</t>
  </si>
  <si>
    <t>a2_Care Act Implementation Related Duties</t>
  </si>
  <si>
    <t>a3_Carers Services</t>
  </si>
  <si>
    <t>a4_Community Based Schemes</t>
  </si>
  <si>
    <t>a5_DFG Related Schemes</t>
  </si>
  <si>
    <t>a6_Enablers for Integration</t>
  </si>
  <si>
    <t>a7_High Impact Change Model for Managing Transfer of Care</t>
  </si>
  <si>
    <t>a8_Home Care or Domiciliary Care</t>
  </si>
  <si>
    <t>a10_Integrated Care Planning and Navigation</t>
  </si>
  <si>
    <t>a11_Bed based intermediate Care Services</t>
  </si>
  <si>
    <t>a12_Home-based intermediate care services</t>
  </si>
  <si>
    <t>a14_Personalised Care at Home</t>
  </si>
  <si>
    <t>a15_Prevention / Early Intervention</t>
  </si>
  <si>
    <t>a16_Residential Placements</t>
  </si>
  <si>
    <t>a17_Workforce recruitment and retention</t>
  </si>
  <si>
    <t>b1_Beds</t>
  </si>
  <si>
    <t>b2_Packages_or_placements_or_hours_of_care</t>
  </si>
  <si>
    <t>b3_Planned_service</t>
  </si>
  <si>
    <t>b4_Residential_care_placements</t>
  </si>
  <si>
    <t>b5_Packages_or_Hours_of_care_or_Placements_or_No._of_beds_or_Planned_service_capacity</t>
  </si>
  <si>
    <t>Lookups</t>
  </si>
  <si>
    <t>No. of beds</t>
  </si>
  <si>
    <t>Packages</t>
  </si>
  <si>
    <t>Planned service capacity</t>
  </si>
  <si>
    <t>Placements</t>
  </si>
  <si>
    <t>Assistive Technologies and Equipment</t>
  </si>
  <si>
    <t>Acute</t>
  </si>
  <si>
    <t>NHS</t>
  </si>
  <si>
    <t>NHS Acute Provider</t>
  </si>
  <si>
    <t>Local Authority Discharge Funding</t>
  </si>
  <si>
    <t>New</t>
  </si>
  <si>
    <t>Assistive technologies including telecare</t>
  </si>
  <si>
    <t>Independent Mental Health Advocacy</t>
  </si>
  <si>
    <t>Respite services</t>
  </si>
  <si>
    <t>Integrated neighbourhood services</t>
  </si>
  <si>
    <t>Adaptations,'schemes lookup'! including statutory DFG grants</t>
  </si>
  <si>
    <t>Data Integration</t>
  </si>
  <si>
    <t>Early Discharge Planning</t>
  </si>
  <si>
    <t>Domiciliary care packages</t>
  </si>
  <si>
    <t>Care navigation and planning</t>
  </si>
  <si>
    <t>Bed-based intermediate care with rehabilitation (to support discharge)</t>
  </si>
  <si>
    <t xml:space="preserve">Reablement at home (to support discharge) </t>
  </si>
  <si>
    <t>Mental health /wellbeing</t>
  </si>
  <si>
    <t>Social Prescribing</t>
  </si>
  <si>
    <t>Supported housing</t>
  </si>
  <si>
    <t>Improve retention of existing workforce</t>
  </si>
  <si>
    <t>Hours of Care</t>
  </si>
  <si>
    <t>Care Act Implementation Related Duties</t>
  </si>
  <si>
    <t>Mental Health</t>
  </si>
  <si>
    <t>LA</t>
  </si>
  <si>
    <t>NHS Mental Health Provider</t>
  </si>
  <si>
    <t>ICB Discharge Funding</t>
  </si>
  <si>
    <t>Existing</t>
  </si>
  <si>
    <t>Digital participation services</t>
  </si>
  <si>
    <t>Other</t>
  </si>
  <si>
    <t>Carer advice and support related to Care Act duties</t>
  </si>
  <si>
    <t>Multidisciplinary teams that are supporting independence,'schemes lookup'! such as anticipatory care</t>
  </si>
  <si>
    <t>Discretionary use of DFG</t>
  </si>
  <si>
    <t>System IT Interoperability</t>
  </si>
  <si>
    <t>Monitoring and responding to system demand and capacity</t>
  </si>
  <si>
    <t>Domiciliary care to support hospital discharge (Discharge to Assess pathway 1)</t>
  </si>
  <si>
    <t>Assessment teams/joint assessment</t>
  </si>
  <si>
    <t>Bed-based intermediate care with reablement (to support discharge)</t>
  </si>
  <si>
    <t>Reablement at home (to prevent admission to hospital or residential care)</t>
  </si>
  <si>
    <t>Physical health/wellbeing</t>
  </si>
  <si>
    <t>Risk Stratification</t>
  </si>
  <si>
    <t>Learning disability</t>
  </si>
  <si>
    <t>Local recruitment initiatives</t>
  </si>
  <si>
    <t>Carers Services</t>
  </si>
  <si>
    <t>Community Health</t>
  </si>
  <si>
    <t>Joint</t>
  </si>
  <si>
    <t>NHS Community Provider</t>
  </si>
  <si>
    <t>Community based equipment</t>
  </si>
  <si>
    <t>Safeguarding</t>
  </si>
  <si>
    <t>Low level support for simple hospital discharges (Discharge to Assess pathway 0)</t>
  </si>
  <si>
    <t>Handyperson services</t>
  </si>
  <si>
    <t>Programme management</t>
  </si>
  <si>
    <t>Multi-Disciplinary/Multi-Agency Discharge Teams supporting discharge</t>
  </si>
  <si>
    <t>Short term domiciliary care (without reablement input)</t>
  </si>
  <si>
    <t>Support for implementation of anticipatory care</t>
  </si>
  <si>
    <t>Bed-based intermediate care with rehabilitation (to support admission avoidance)</t>
  </si>
  <si>
    <t>Reablement at home (accepting step up and step down users)</t>
  </si>
  <si>
    <t>Choice Policy</t>
  </si>
  <si>
    <t>Extra care</t>
  </si>
  <si>
    <t>Increase hours worked by existing workforce</t>
  </si>
  <si>
    <t>Community Based Schemes</t>
  </si>
  <si>
    <t>Continuing Care</t>
  </si>
  <si>
    <t>Research and evaluation</t>
  </si>
  <si>
    <t>Home First/Discharge to Assess - process support/core costs</t>
  </si>
  <si>
    <t>Domiciliary care workforce development</t>
  </si>
  <si>
    <t>Bed-based intermediate care with reablement (to support admissions avoidance)</t>
  </si>
  <si>
    <t>Rehabilitation at home (to support discharge)</t>
  </si>
  <si>
    <t>Care home</t>
  </si>
  <si>
    <t>Additional or redeployed capacity from current care workers</t>
  </si>
  <si>
    <t>DFG Related Schemes</t>
  </si>
  <si>
    <t>Primary Care</t>
  </si>
  <si>
    <t>Local Authority</t>
  </si>
  <si>
    <t>Workforce development</t>
  </si>
  <si>
    <t>Flexible working patterns (including 7 day working)</t>
  </si>
  <si>
    <t>Bed-based intermediate care with rehabilitation accepting step up and step down users</t>
  </si>
  <si>
    <t>Rehabilitation at home (to prevent admission to hospital or residential care)</t>
  </si>
  <si>
    <t>Nursing home</t>
  </si>
  <si>
    <t>Enablers for Integration</t>
  </si>
  <si>
    <t>Social Care</t>
  </si>
  <si>
    <t>Charity / Voluntary Sector</t>
  </si>
  <si>
    <t>New governance arrangements</t>
  </si>
  <si>
    <t>Trusted Assessment</t>
  </si>
  <si>
    <t>Bed-based intermediate care with reablement accepting step up and step down users</t>
  </si>
  <si>
    <t>Rehabilitation at home (accepting step up and step down users)</t>
  </si>
  <si>
    <t>Short-term residential/nursing care for someone likely to require a longer-term care home replacement</t>
  </si>
  <si>
    <t>High Impact Change Model for Managing Transfer of Care</t>
  </si>
  <si>
    <t>Private Sector</t>
  </si>
  <si>
    <t>Voluntary Sector Business Development</t>
  </si>
  <si>
    <t>Engagement and Choice</t>
  </si>
  <si>
    <t xml:space="preserve">Joint reablement and rehabilitation service (to support discharge) </t>
  </si>
  <si>
    <t>Short term residential care (without rehabilitation or reablement input)</t>
  </si>
  <si>
    <t>Home Care or Domiciliary Care</t>
  </si>
  <si>
    <t>Joint commissioning infrastructure</t>
  </si>
  <si>
    <t>Improved discharge to Care Homes</t>
  </si>
  <si>
    <t>Joint reablement and rehabilitation service (to prevent admission to hospital or residential care)</t>
  </si>
  <si>
    <t>Housing Related Schemes</t>
  </si>
  <si>
    <t>a9</t>
  </si>
  <si>
    <t>Integrated models of provision</t>
  </si>
  <si>
    <t>Housing and related services</t>
  </si>
  <si>
    <t>Joint reablement and rehabilitation service (accepting step up and step down users)</t>
  </si>
  <si>
    <t>Integrated Care Planning and Navigation</t>
  </si>
  <si>
    <t>Red Bag scheme</t>
  </si>
  <si>
    <t>Bed based intermediate Care Services (Reablement, rehabilitation, wider short-term services supporting recovery)</t>
  </si>
  <si>
    <t>Home-based intermediate care services</t>
  </si>
  <si>
    <t>Urgent Community Response</t>
  </si>
  <si>
    <t>a13</t>
  </si>
  <si>
    <t>Personalised Budgeting and Commissioning</t>
  </si>
  <si>
    <t>a18</t>
  </si>
  <si>
    <t>Personalised Care at Home</t>
  </si>
  <si>
    <t>Prevention / Early Intervention</t>
  </si>
  <si>
    <t>Residential Placements</t>
  </si>
  <si>
    <t>Workforce recruitment and retention</t>
  </si>
  <si>
    <t>test</t>
  </si>
  <si>
    <t>lookup</t>
  </si>
  <si>
    <t>Num#</t>
  </si>
  <si>
    <t>HWB</t>
  </si>
  <si>
    <t>Region</t>
  </si>
  <si>
    <t>Expenditure</t>
  </si>
  <si>
    <t>Output for 24-25</t>
  </si>
  <si>
    <t>Units</t>
  </si>
  <si>
    <t>London</t>
  </si>
  <si>
    <t xml:space="preserve">Workforce Recruitment and retention </t>
  </si>
  <si>
    <t>Additonal Nurses at Bridgewood, D2a additional staffing</t>
  </si>
  <si>
    <t>Number of placements</t>
  </si>
  <si>
    <t>Administration support</t>
  </si>
  <si>
    <t xml:space="preserve"> </t>
  </si>
  <si>
    <t>WTE's gained</t>
  </si>
  <si>
    <t>Home Based intermediate care services (pathway1)</t>
  </si>
  <si>
    <t>Domiciliary care to support hopsital discharge - Additonal enablement (reablement) support</t>
  </si>
  <si>
    <t>Hours of care (Unless short-term in which case it is packages)</t>
  </si>
  <si>
    <t>Bed Based Intermediate Care Service Pathway 2</t>
  </si>
  <si>
    <t xml:space="preserve">flexi flats, </t>
  </si>
  <si>
    <t/>
  </si>
  <si>
    <t>Residential Placements Pathway 3</t>
  </si>
  <si>
    <t>Murrayfield block beds, additonal support at residentials to enable discharge</t>
  </si>
  <si>
    <t>Number of beds</t>
  </si>
  <si>
    <t xml:space="preserve">Transfer of Care Hubs </t>
  </si>
  <si>
    <t xml:space="preserve">Assessment and confirmation of patient needs; determining the right pathway for discharge, in-reach models to confirm eligibility and confirming the onward care required </t>
  </si>
  <si>
    <t>Reducing time spent in hospital unnecessarily
increasing people accessing rehabilitation and recovery services</t>
  </si>
  <si>
    <t>Homelessness</t>
  </si>
  <si>
    <t xml:space="preserve">The NCL Out of Hospital Care Model (OOHCM) for people experiencing homelessness </t>
  </si>
  <si>
    <t xml:space="preserve">Hospital flow reduction in occupied bed days 
Quality – eradicate discharges back to the street </t>
  </si>
  <si>
    <t xml:space="preserve">Contribution to ICB D2A costs </t>
  </si>
  <si>
    <t xml:space="preserve">Funding for Discharge to Assess </t>
  </si>
  <si>
    <t xml:space="preserve">Reduced length of stay in hospital
Reduction of medically optomised </t>
  </si>
  <si>
    <t>Midlands</t>
  </si>
  <si>
    <t>Discharge Fund</t>
  </si>
  <si>
    <t>Hospital Discharge Grant Schemes</t>
  </si>
  <si>
    <t>Adult Social Care Discharge Fund - ST HS</t>
  </si>
  <si>
    <t>Adult Social Care Discharge Fund - ST Beds</t>
  </si>
  <si>
    <t>Adult Social Care Discharge Fund - SW/OT Support</t>
  </si>
  <si>
    <t>Other Discharge Schemes - HWC Dementia Pilot</t>
  </si>
  <si>
    <t>LDA Support</t>
  </si>
  <si>
    <t>Equipment to support increased patient flow</t>
  </si>
  <si>
    <t>Number of beneficiaries</t>
  </si>
  <si>
    <t>South East</t>
  </si>
  <si>
    <t>LA Discharge Funding</t>
  </si>
  <si>
    <t>Support with Hospital Discharge</t>
  </si>
  <si>
    <t>North West</t>
  </si>
  <si>
    <t>Blended Roles</t>
  </si>
  <si>
    <t>Exploring options for home care and other providers to deliver a broader service offer.</t>
  </si>
  <si>
    <t>Technology Enabled Care</t>
  </si>
  <si>
    <t xml:space="preserve">Exploring &amp; extending the use of Technology Enabled Care (TEC) to enable hospital discharge, as a preventative measure, complimentary care option  also an assessment tool to help assess needs. (A dedicated team may be needed to deliver this scheme). </t>
  </si>
  <si>
    <t>Workforce Suport</t>
  </si>
  <si>
    <t>Looking at Provider incentives, support around recruitment and backfills costs. Driving forward provider Innovation. Also Training and development costs.</t>
  </si>
  <si>
    <t xml:space="preserve">Hospice enabled Discharge </t>
  </si>
  <si>
    <t xml:space="preserve">Exploring work with the Rochdale Hospice to enable discharge home, D2A and into the hospice. Block booking 4 beds to support discharges from hospital for 4 weeks stay and have medical cover, Inc. 24 hour nursing and physio and psychological support for those with LTC and life liiting disorders, But not EOL for these beds.  </t>
  </si>
  <si>
    <t>IMC in the ocmmunity trailblazer</t>
  </si>
  <si>
    <t>Exploring a new model of IMC in the community across the 5 neighbourhoods</t>
  </si>
  <si>
    <t>Intermediate Tier Resilience</t>
  </si>
  <si>
    <t>Providing resilience at times of surge and winter pressure - exploring expansion and inc of step up from commuinty aswell as enabling step down. This may include the rec of therapists, consultant or additional primary care capacity.</t>
  </si>
  <si>
    <t>Additional beds (complex and challenging behaviour), step down and D2A</t>
  </si>
  <si>
    <t>Additional complex and challenging behaviours provision. Including Temporary discharge to assess placements and exploring step down provision in care homes. Additional long term capacity where appropriate.</t>
  </si>
  <si>
    <t>Targeted Hardship Fund (cost of living payments)</t>
  </si>
  <si>
    <t xml:space="preserve">To support patients who are ready for discharge but families require financial support/respite to help meet provision or adjustments. ‘Cost of living’ payments for families to provide domiciliary care to relatives. (Extension of personal health budgets). Cost of living support payments – assume between £250 -£500 per discharge. Also exploring the establishment of mechanisms to engage and collate feedback from patients/ public on barriers to discharge. </t>
  </si>
  <si>
    <t>VCFSE supporting discharge and Home from Hospital schemes</t>
  </si>
  <si>
    <t>Exploring options with the VCFSE sector to enable better and quicker discharge from hospital for Rochdale patients from across the GM footprint.
Voluntary provider supporting P0 and P1 on discharge for Rochdale residents - includes transport and settle at home from discharge, ensuring safe and well checks are carried out, signpost covering social isolation and minor adaptations. Also helping to support admission avoidance and putting our patients and those with lived exp at the heart of our services and support</t>
  </si>
  <si>
    <t>Expanding and developing STARS Reablement Service and assessment homecare</t>
  </si>
  <si>
    <t>Reablement to support discharge -step down (Discharge to Assess pathway 1)
Rapid/Crisis Response - step up (2 hr response)
Reablement service accepting community and discharge referrals. Develop further STARS Service that is a specialist reablement service also expanding  for Dementia/ MH that will aids discharge. Assessment Home Care aims to avoid delayed discharge when a patient is medically fit for discharge from acute care but their home care package has not yet been complete due to lack of assessment.</t>
  </si>
  <si>
    <t>Additional workforce capacity to enable more efficient and effective discharge</t>
  </si>
  <si>
    <t>Resilience in our discharge functions to enable increased capacity at demand surges esp winter pressures and surge. This wil be a mix of social care operatives, OT, support planners and other identified staffing resource as required, a mix of new posts, temp and overtime.</t>
  </si>
  <si>
    <t>Innovate our domiciliary care offer</t>
  </si>
  <si>
    <t xml:space="preserve">Increase domiciliary care capacity to support earlier and timely discharges from acute care. Also  to support Learning Disability, dementia &amp; mental health placements and or wrap around care in the community  over the winter period. This may include block booking and resilience at time of surge and winter pressure. </t>
  </si>
  <si>
    <t>Care Home Liaison service and MH nurse support</t>
  </si>
  <si>
    <t>Supporting our care homes and home care to be able to work with more challenging and complex individuals</t>
  </si>
  <si>
    <t>PMO Function</t>
  </si>
  <si>
    <t>PMO, change and commissioning lead for schemes and programmes linked to BCF, ASC Discharge fund. Discharge and admission avoidance work and activities</t>
  </si>
  <si>
    <t xml:space="preserve">Mental Health D2A and Crisis beds </t>
  </si>
  <si>
    <t xml:space="preserve">A number of schemes to enable D2A and crisis support for those with MH conditions </t>
  </si>
  <si>
    <t xml:space="preserve">Mental Health Crisis café ( carer support to help get people home) </t>
  </si>
  <si>
    <t xml:space="preserve">Mental Health Crisis café (carer support to help get people home) </t>
  </si>
  <si>
    <t>Beneficiaries</t>
  </si>
  <si>
    <t>Reablement - equipmen</t>
  </si>
  <si>
    <t>Expanding the equipment offer to enable discharge.</t>
  </si>
  <si>
    <t>South West</t>
  </si>
  <si>
    <t>LA Discharge Fund</t>
  </si>
  <si>
    <t>ASC Discharge Fund</t>
  </si>
  <si>
    <t>ICB Discharge Fund</t>
  </si>
  <si>
    <t>MH Care Home Liaison - OPMH and Dementia Trainers</t>
  </si>
  <si>
    <t>Hospital Discharge Services</t>
  </si>
  <si>
    <t>Hospital discharge facilitation</t>
  </si>
  <si>
    <t>North East and Yorkshire</t>
  </si>
  <si>
    <t>Discharge Funding</t>
  </si>
  <si>
    <t>Additional wrap around support by VCSE to enable discharges</t>
  </si>
  <si>
    <t>Additional review team to support homecare model changes to support quicker discharge</t>
  </si>
  <si>
    <t>Expansion of technological discharge support, self care and brokerage</t>
  </si>
  <si>
    <t>Packages of dom care on new review team pathways</t>
  </si>
  <si>
    <t>2% admin - BI and management of schemes to build one version picture of the system.</t>
  </si>
  <si>
    <t>Winter Capacity Funding</t>
  </si>
  <si>
    <t xml:space="preserve">Specialist Pharmacy to support meds management </t>
  </si>
  <si>
    <t>Night Visiting Service expansion</t>
  </si>
  <si>
    <t>Specialist support for dementia discharges</t>
  </si>
  <si>
    <t>Citywide Alarms expansion to enable safe discharge</t>
  </si>
  <si>
    <t>PC model of care for 30 day GP SPA</t>
  </si>
  <si>
    <t>Expansion of equipment catalogue to meet complex discharges incl bariatric support</t>
  </si>
  <si>
    <t>Creation of specialist teams to support community reception integrated transfer of care hub</t>
  </si>
  <si>
    <t>Creation of community reception integrated transfer of care hub</t>
  </si>
  <si>
    <t>STILS discharge Flats</t>
  </si>
  <si>
    <t>MH community discharge beds</t>
  </si>
  <si>
    <t>Clean and Clear - PH level hazards</t>
  </si>
  <si>
    <t>Homelink programme continuation</t>
  </si>
  <si>
    <t xml:space="preserve">Expansion of pathway 3 beds to improve discharge flow for resi only </t>
  </si>
  <si>
    <t>D2A Care packages</t>
  </si>
  <si>
    <t>The cost of short term care packages for people discharged from hospital  whilst they are awaiting assessment of their longer term care needs</t>
  </si>
  <si>
    <t>Interim beds</t>
  </si>
  <si>
    <t>Extended funding of the interim beds over Winter</t>
  </si>
  <si>
    <t xml:space="preserve">Hospital team </t>
  </si>
  <si>
    <t xml:space="preserve">Overtime and agency costs for evenings/weekends </t>
  </si>
  <si>
    <t>Deep Cleans</t>
  </si>
  <si>
    <t>Costs associated with cleaning people's properties to minimise any delays in discharge from hospital back home</t>
  </si>
  <si>
    <t>Discharge Fund admin costs</t>
  </si>
  <si>
    <t>Admin costs associated with the ASC Discharge Fund</t>
  </si>
  <si>
    <t>Agency staff costs</t>
  </si>
  <si>
    <t>Additional costs associated with OT and Social Worker posts</t>
  </si>
  <si>
    <t>Support at Home (Optimizing Independence)</t>
  </si>
  <si>
    <t>Contribution to continuation of Red Cross service in Hull for period July-March</t>
  </si>
  <si>
    <t>Holy Name Community Rehabilitation Centre</t>
  </si>
  <si>
    <t>Short term rehabilitation and reablement support to return home or prevent hospital admission across 3 adapted areas</t>
  </si>
  <si>
    <t>One-off spot purchasing</t>
  </si>
  <si>
    <t>Spot purchased support</t>
  </si>
  <si>
    <t>Red Cross</t>
  </si>
  <si>
    <t>Red Cross service in Hull</t>
  </si>
  <si>
    <t>Winter step-down  (non-Covid)</t>
  </si>
  <si>
    <t>Step down resource</t>
  </si>
  <si>
    <t>New Mental Health resource</t>
  </si>
  <si>
    <t>Mental Health specialist provision</t>
  </si>
  <si>
    <t>Enhanced intermediate Home Care</t>
  </si>
  <si>
    <t>Intermediate Care provision to help discharge</t>
  </si>
  <si>
    <t>IDL doctor at HUTH</t>
  </si>
  <si>
    <t>Specialist Doctor</t>
  </si>
  <si>
    <t>HRI Floor 13 &amp; Rossmore co-ordination</t>
  </si>
  <si>
    <t>Pre-discharge co-ordination</t>
  </si>
  <si>
    <t>Enhanced transport system</t>
  </si>
  <si>
    <t>Transport</t>
  </si>
  <si>
    <t>Enhanced Red Cross provision</t>
  </si>
  <si>
    <t>PMO Support to D2A programme (wef July 2024)</t>
  </si>
  <si>
    <t>Discharge programme support</t>
  </si>
  <si>
    <t>Brokerage Officers</t>
  </si>
  <si>
    <t>External agency used for brokerage</t>
  </si>
  <si>
    <t>Discharge Collaborative</t>
  </si>
  <si>
    <t>Co-ordinated voluntary sector support</t>
  </si>
  <si>
    <t>VCSE Co-ordinator</t>
  </si>
  <si>
    <t>Support for volunteers supporting discharge abd rehab</t>
  </si>
  <si>
    <t>VCSE Enhanced Dementia Support</t>
  </si>
  <si>
    <t>Dementia support - settling in calls</t>
  </si>
  <si>
    <t>Pharmacy Technician (HUTH)</t>
  </si>
  <si>
    <t>Pharmacy</t>
  </si>
  <si>
    <t>Homeless provision</t>
  </si>
  <si>
    <t>Beds for homeless</t>
  </si>
  <si>
    <t>Personal Health budgets</t>
  </si>
  <si>
    <t>Trusted Assessors</t>
  </si>
  <si>
    <t>Development of trusted assessor provision with Age UK</t>
  </si>
  <si>
    <t>Winter &amp; Other Pressures</t>
  </si>
  <si>
    <t>Support to older people's residential care (excess demand)</t>
  </si>
  <si>
    <t>Support to people's short stay care</t>
  </si>
  <si>
    <t>Project management support for VCSE collaborative</t>
  </si>
  <si>
    <t xml:space="preserve">Assistive technolgy and equipment </t>
  </si>
  <si>
    <t>Additional equioment</t>
  </si>
  <si>
    <t>Pathway 2 seasonal spot beds</t>
  </si>
  <si>
    <t>Spot beds</t>
  </si>
  <si>
    <t>Rapid Access to Social Care Expansion</t>
  </si>
  <si>
    <t>Additional Domiciliary Care</t>
  </si>
  <si>
    <t>Additional OT Capcity</t>
  </si>
  <si>
    <t>Additional OT</t>
  </si>
  <si>
    <t>P1 Intermediate Care</t>
  </si>
  <si>
    <t xml:space="preserve">Additional reablment </t>
  </si>
  <si>
    <t>Community Voluntary sector support</t>
  </si>
  <si>
    <t>Discharge support</t>
  </si>
  <si>
    <t>Additional Social Work and Discharge to Assess</t>
  </si>
  <si>
    <t>Additional Social Workers and orer roles to support discharge</t>
  </si>
  <si>
    <t>Enhanced Care Coordination</t>
  </si>
  <si>
    <t>Additional staff</t>
  </si>
  <si>
    <t xml:space="preserve">Home First ( RWT) </t>
  </si>
  <si>
    <t>GP Support to Care Homes</t>
  </si>
  <si>
    <t>Additional GP hours</t>
  </si>
  <si>
    <t>Residential Placements P3</t>
  </si>
  <si>
    <t>Intermediate CareBeds</t>
  </si>
  <si>
    <t>Voluntary and Community Support</t>
  </si>
  <si>
    <t>Workforce retention</t>
  </si>
  <si>
    <t>Additional workforce</t>
  </si>
  <si>
    <t>Additional Capacity to support discharge pathways for specialist and complex cases including neurorehab, behavioural issues</t>
  </si>
  <si>
    <t>Additional beds</t>
  </si>
  <si>
    <t>Multidisciplinary teams that are supporting independence, such as anticipatory care</t>
  </si>
  <si>
    <t>Targetted support for post  discharge dementia patients</t>
  </si>
  <si>
    <t>Supporting all discharge pathways both athome and in care homes</t>
  </si>
  <si>
    <t xml:space="preserve">Integrated falls approach </t>
  </si>
  <si>
    <t>Addiitonal workforce</t>
  </si>
  <si>
    <t xml:space="preserve">Pathway 3 Additional Placement </t>
  </si>
  <si>
    <t>Provision of additional block purchased beds</t>
  </si>
  <si>
    <t xml:space="preserve">Pathway 1  Reablement </t>
  </si>
  <si>
    <t>Reablement service  to support discharge and reduce pressure on NHS services . Also to prevent admission to hospitals</t>
  </si>
  <si>
    <t>Pathway 1 - Staffing</t>
  </si>
  <si>
    <t xml:space="preserve">Staffing and adminstration </t>
  </si>
  <si>
    <t>Pathway 3</t>
  </si>
  <si>
    <t xml:space="preserve">Pathway Staffing costs  for  MDT team  to assist hospital discharge </t>
  </si>
  <si>
    <t xml:space="preserve">Pathway 3 Capacity for complex needs
</t>
  </si>
  <si>
    <t>Health funding for complex care patients in P3 beds/other settings. For conditions including dementia and challenging behaviour</t>
  </si>
  <si>
    <t xml:space="preserve">Pathway 3 Homecare/Dom Care   </t>
  </si>
  <si>
    <t>Pathway 3 Homecare  to support discharge</t>
  </si>
  <si>
    <t>Community Based Schemes - Rehab beds in Furness Ward, Willesden.  Line 2 of 2</t>
  </si>
  <si>
    <t>Shared scheme to improve access to and outcomes for pathway 2 rehab for all age, all NW London patients</t>
  </si>
  <si>
    <t>Supporting patients where there is unclear commissioning (non-CHC)</t>
  </si>
  <si>
    <t>To facilitate discharge for patients not meeting CHC or ASC criteria e.g. delirium/stoma care</t>
  </si>
  <si>
    <t>Strategic Support from NWL ICB Central Team</t>
  </si>
  <si>
    <t>Central ICB Support for Borough based teams</t>
  </si>
  <si>
    <t>Community capacity (DF)</t>
  </si>
  <si>
    <t>Proposed scheme to increase support in community</t>
  </si>
  <si>
    <t>New proposed discharge schemes</t>
  </si>
  <si>
    <t>New schemes to improve system flow</t>
  </si>
  <si>
    <t>Brokerage services</t>
  </si>
  <si>
    <t>Additional capacity</t>
  </si>
  <si>
    <t>Purchase of bed capacity (DF)</t>
  </si>
  <si>
    <t>Procurement of additional D2A capacity</t>
  </si>
  <si>
    <t>Bed based Intermediate care</t>
  </si>
  <si>
    <t>Enhancements to existing schemes in place</t>
  </si>
  <si>
    <t>Housing scheme</t>
  </si>
  <si>
    <t>Extra Care/Clean-up Fund</t>
  </si>
  <si>
    <t>Domicilary Care</t>
  </si>
  <si>
    <t>VCS Discharge</t>
  </si>
  <si>
    <t>Age UK support at home</t>
  </si>
  <si>
    <t>Homecare</t>
  </si>
  <si>
    <t>Enabling choice to residents to receive support to be safe, as independent  for as long as possible and to have a good quality of life in thier own home</t>
  </si>
  <si>
    <t>Rapid access to support for unpaid carers</t>
  </si>
  <si>
    <t>A range of services offered to support carers and the people they care for.</t>
  </si>
  <si>
    <t>Enhanced reablement - training and upskilling</t>
  </si>
  <si>
    <t>Training  80 commissioned enablers to deliver reablement to Camden model- rapid D2A with risk assessment and  goal setting . Managing goals throughout the reablement period, strength based</t>
  </si>
  <si>
    <t>Recuperative model of care in care homes</t>
  </si>
  <si>
    <t>Up to six weeks reablement support to all new care home admissions and re-admissions.</t>
  </si>
  <si>
    <t>Residential and Nursing Care</t>
  </si>
  <si>
    <t>Contribution to nursing and residential care spot contracts to support discharge in and adjacent to Camden.</t>
  </si>
  <si>
    <t>Integrated Care Teams - Discharge to assess resources within Social Work</t>
  </si>
  <si>
    <t>Social care staff attached to the D2A Pathway team &amp; multidisciplinary team forming the single point of access for pathway referrals.</t>
  </si>
  <si>
    <t>P1 Discharge Programme</t>
  </si>
  <si>
    <t>P1 Discharge Capacity</t>
  </si>
  <si>
    <t>TOCH</t>
  </si>
  <si>
    <t>Transfer of Care Hub</t>
  </si>
  <si>
    <t>P1 NWB</t>
  </si>
  <si>
    <t>P1 Non Weight Bearing Pathway</t>
  </si>
  <si>
    <t>UCCH</t>
  </si>
  <si>
    <t>Urgent Care Co-ordination Hub</t>
  </si>
  <si>
    <t>DISCO</t>
  </si>
  <si>
    <t>Discharge support co-ordinators</t>
  </si>
  <si>
    <t>P1 Discharge</t>
  </si>
  <si>
    <t>East of England</t>
  </si>
  <si>
    <t>CCG Commissioned Beds</t>
  </si>
  <si>
    <t>Additional bed capacity to support discharge</t>
  </si>
  <si>
    <t>Spot Purchase Beds</t>
  </si>
  <si>
    <t>Funding to support spot purchasing of beds to support discharge and admission avoidance</t>
  </si>
  <si>
    <t>CCG Commissioned Beds (Stroke &amp; ABI)</t>
  </si>
  <si>
    <t>SHREWD IT System</t>
  </si>
  <si>
    <t>Shared IT solution across the ICB to provide improved and shared admission and discharge data</t>
  </si>
  <si>
    <t>MH Step Down Beds *</t>
  </si>
  <si>
    <t>Mental health specific step down beds</t>
  </si>
  <si>
    <t>Clinical Community Bed Manager Posts x 2</t>
  </si>
  <si>
    <t>Recruitment of managers for community bed services</t>
  </si>
  <si>
    <t>Delirium Pathway</t>
  </si>
  <si>
    <t>Pathway navigation support</t>
  </si>
  <si>
    <t>Patient transport extra capacity Oct - Mar</t>
  </si>
  <si>
    <t>Additional capacity for patient transport scheme over winter</t>
  </si>
  <si>
    <t>Therapy support to D2A beds</t>
  </si>
  <si>
    <t>Therapy support to cover D2A and Step down beds</t>
  </si>
  <si>
    <t>GP Cover for D2A beds</t>
  </si>
  <si>
    <t>GP support to cover D2A and Step down beds</t>
  </si>
  <si>
    <t>Domicilary Care ELFT</t>
  </si>
  <si>
    <t>Additional home care packages to support discharge</t>
  </si>
  <si>
    <t>Transfer of Care (TOC)</t>
  </si>
  <si>
    <t>Support to expedite and smooth transfers of care</t>
  </si>
  <si>
    <t>PHEW</t>
  </si>
  <si>
    <t>Discharge management and forecast system</t>
  </si>
  <si>
    <t>Short term packages of support or care home placements out of hospital (max duration of of 4 weeks)</t>
  </si>
  <si>
    <t>Short term care packages to support hospital discharge</t>
  </si>
  <si>
    <t>Assessment &amp; Review</t>
  </si>
  <si>
    <t>Destiny Step Down Beds</t>
  </si>
  <si>
    <t>Bed Based Intermediate Care Services</t>
  </si>
  <si>
    <t xml:space="preserve">Discharge Hub </t>
  </si>
  <si>
    <t>Dom Care - ELFT</t>
  </si>
  <si>
    <t xml:space="preserve">Domiciliary Care </t>
  </si>
  <si>
    <t>Enhanced Reablement beds</t>
  </si>
  <si>
    <t>Increase bedded care capacity</t>
  </si>
  <si>
    <t>Patient pathway co-ordinator</t>
  </si>
  <si>
    <t>Patient Transport</t>
  </si>
  <si>
    <t>Reablement Staff</t>
  </si>
  <si>
    <t>Reablement in a Person’s Own Home</t>
  </si>
  <si>
    <t>Safegaurding</t>
  </si>
  <si>
    <t>SHREWD</t>
  </si>
  <si>
    <t>Step Down Beds</t>
  </si>
  <si>
    <t>Transfer of Care Co-ordination</t>
  </si>
  <si>
    <t>Additional Funding in 2024/2025</t>
  </si>
  <si>
    <t>To be allocated</t>
  </si>
  <si>
    <t>Stroke Beds</t>
  </si>
  <si>
    <t>Beds for stroke patients</t>
  </si>
  <si>
    <t>Delerium pathway</t>
  </si>
  <si>
    <t>VCSE discharge support</t>
  </si>
  <si>
    <t>Community Equipment</t>
  </si>
  <si>
    <t>NWL ICB
ridging provision Overview</t>
  </si>
  <si>
    <t>Using winter funds e ach boroughs procure a dedicated care provider to deliver up to 5 days of care, to enable any patient ready to go
to be discharged home on the same day. Patients are then assessed at home, for either reablement, longer term</t>
  </si>
  <si>
    <t>Nurse Trusted  assessor</t>
  </si>
  <si>
    <t>Supporting discharge from acute to care homes</t>
  </si>
  <si>
    <t>P3 Beds to support discharge from acute hospitals</t>
  </si>
  <si>
    <t>6 weeks funding to support discharge into residential care.</t>
  </si>
  <si>
    <t>SW to support step-down beds</t>
  </si>
  <si>
    <t>1 x SW to support patient throughput across all step down bed provision</t>
  </si>
  <si>
    <t>SWs to support discharge from Mental Health acute settings</t>
  </si>
  <si>
    <t>2 x SW to support patients discharge across all Brent MH settings</t>
  </si>
  <si>
    <t>Shared scheme to improve access to and outcomes for pathway 2 rehab for all ages, all NW London patients</t>
  </si>
  <si>
    <t xml:space="preserve">Pathway 3 capacity for complex needs
</t>
  </si>
  <si>
    <t>Health funding for upto 12 weeks for complex care patients in P3 beds/other settings. For conditions including dementia and challenging behaviour to support discharge from acute sites.</t>
  </si>
  <si>
    <t>Interim Community Complex Care Packages (1 to 1)</t>
  </si>
  <si>
    <t>Provision of community care packages for the most complex patients, to support discharge and long term planning.</t>
  </si>
  <si>
    <t>Short Term Step Down Beds - Dawpool Road</t>
  </si>
  <si>
    <t>4 x step down beds to support hospital discharge</t>
  </si>
  <si>
    <t>Interim Care Home Complex Care packages (1 to 1)</t>
  </si>
  <si>
    <t>1 to 1 for complex patients upto 6 weeks to encourage / support CH taking challenging patients to facilitate discharge</t>
  </si>
  <si>
    <t>Ashford Place - Dementia / Mental Health Support</t>
  </si>
  <si>
    <t>VS organisation providing support to MH, Dementia service users including for discharge support, re-integration into community settings.</t>
  </si>
  <si>
    <t>Night Time Floating Support Service</t>
  </si>
  <si>
    <t>Extending night-time care and support provision with focus to to support discharge from acute settings (POC)</t>
  </si>
  <si>
    <t>Take Home and Settle Service</t>
  </si>
  <si>
    <t>Supporting patient discharge from acute sites, requiring low level support at home.</t>
  </si>
  <si>
    <t>HDT Team, 3 x additional SW's, plus support for weekends / BH</t>
  </si>
  <si>
    <t>Support with additional capacity to support  patient flow inc. 7 day working / Bank Holiday cover</t>
  </si>
  <si>
    <t xml:space="preserve">Domiciliary Home care capacity </t>
  </si>
  <si>
    <t xml:space="preserve">Additional investment in home care provision to support hospital discharge </t>
  </si>
  <si>
    <t>Weekend Discharge Team</t>
  </si>
  <si>
    <t xml:space="preserve">Additional capacity to support hospial discharges at weekends </t>
  </si>
  <si>
    <t xml:space="preserve">High Intensity Users/Mental Heath Discharge Co-ordinators </t>
  </si>
  <si>
    <t>Discharge Co-ordination</t>
  </si>
  <si>
    <t xml:space="preserve">Personal Health Grants </t>
  </si>
  <si>
    <t xml:space="preserve">Small grants issued to support hospital discharge </t>
  </si>
  <si>
    <t>Additional D2A Beds</t>
  </si>
  <si>
    <t>Assisted Discharge Home - BRC</t>
  </si>
  <si>
    <t xml:space="preserve">Home from Hospital support form the British Red Cross </t>
  </si>
  <si>
    <t xml:space="preserve">OT in-reach to D2A beds </t>
  </si>
  <si>
    <t>Additional ASC assessment</t>
  </si>
  <si>
    <t xml:space="preserve">Additional ASC assessment capacity </t>
  </si>
  <si>
    <t xml:space="preserve">JCR In-reach </t>
  </si>
  <si>
    <t xml:space="preserve">Intermediate care in-reach to acute </t>
  </si>
  <si>
    <t>Tail/Transition Costs/MH Hub</t>
  </si>
  <si>
    <t>HWLH UCR Medical Cover</t>
  </si>
  <si>
    <t>Contribution to PMO</t>
  </si>
  <si>
    <t>Discharge Transformation</t>
  </si>
  <si>
    <t xml:space="preserve">Additional D2A beds </t>
  </si>
  <si>
    <t>Local Area Coordination at Royal Derby hospital</t>
  </si>
  <si>
    <t>Additional capacity to increase P0 discharge</t>
  </si>
  <si>
    <t>Additional Social Worker/ CCWs to support LRCH ward 5</t>
  </si>
  <si>
    <t>Additional staffing to support onward flow of patients</t>
  </si>
  <si>
    <t>Social Worker/ AHMP to support Radbourne Unit &amp; Cubley Court</t>
  </si>
  <si>
    <t>Social work development  - MH Admission avoidance and D2A Pathways</t>
  </si>
  <si>
    <t xml:space="preserve">Additional staff to develop a mental health Discharge to Assess pathway </t>
  </si>
  <si>
    <t>Social work to support P3 flow and Reviews</t>
  </si>
  <si>
    <t>Social work support for safeguarding and MCAs for UHDB/DHCFT</t>
  </si>
  <si>
    <t>ASCDF Administration, including P3 Brokerage</t>
  </si>
  <si>
    <t xml:space="preserve">Additional Brokerage staff to support the P3 Pathway </t>
  </si>
  <si>
    <t>Additional PVI workforce payment</t>
  </si>
  <si>
    <t>Making funding available to care providers during winter 2023 so that they can provide additional capacity</t>
  </si>
  <si>
    <t>Additional discharge related short-term residential care</t>
  </si>
  <si>
    <t>Paying for private care capacity to manage P3 demand</t>
  </si>
  <si>
    <t>Additional discharge related admissions to short-term residential</t>
  </si>
  <si>
    <t>Paying for additional private care capacity to provide short term P2a care</t>
  </si>
  <si>
    <t>Additional admissions to PVI short-term homecare</t>
  </si>
  <si>
    <t>Paying for additional private care capacity to provide short term P1 care</t>
  </si>
  <si>
    <t xml:space="preserve">VCSE P0 discharge home and 6 weeks support </t>
  </si>
  <si>
    <t>Transport home for up to 10 patients per week with up to 6 wks low level support (not care)</t>
  </si>
  <si>
    <t>Staffing to deliver transformation</t>
  </si>
  <si>
    <t>Staff to enable transformation of discharge</t>
  </si>
  <si>
    <t>Mental health discharge transformation</t>
  </si>
  <si>
    <t>embedding of discharge and review processes for MH beds</t>
  </si>
  <si>
    <t>UHDB B6 staffing to enable discharge</t>
  </si>
  <si>
    <t>acute discharge team staff to improve 7 day discharges and support coordination of flow</t>
  </si>
  <si>
    <t>Dementia palliative care scheme</t>
  </si>
  <si>
    <t>To provide discharge support to patients with dementia in last yr of life</t>
  </si>
  <si>
    <t>to provide increase transport capacity to discharge patients from acute over winter</t>
  </si>
  <si>
    <t>P1 transformation delivery</t>
  </si>
  <si>
    <t>Schemes to deliver the JUCD Pathway 1 transformation strategy to be assessed for impact using assurance framework</t>
  </si>
  <si>
    <t>Winter surge capacity</t>
  </si>
  <si>
    <t>Intermediate care surge capacity for winter</t>
  </si>
  <si>
    <t>Additional equipment costs to support discharge</t>
  </si>
  <si>
    <t>Budget to support equipment for supported discharges</t>
  </si>
  <si>
    <t>Care transfer hub IT solution</t>
  </si>
  <si>
    <t>IT solution approximate cost of roll out</t>
  </si>
  <si>
    <t>P2 bedded care remodelling and management</t>
  </si>
  <si>
    <t>Increase capacity and start to bridge c70 bedded gap</t>
  </si>
  <si>
    <t>Care Transfer hub staffing to cover 7 days and mobilisation</t>
  </si>
  <si>
    <t>Staffing to deliver 7 day working ambition</t>
  </si>
  <si>
    <t>Community Transformation</t>
  </si>
  <si>
    <t>Newton Europe investment to support overall Community Transformation</t>
  </si>
  <si>
    <t>Pathway 3 care</t>
  </si>
  <si>
    <t>Proportion of costs supporting P3 assessments in PVI homes (likely to include CHC)</t>
  </si>
  <si>
    <t>DCHS - increased complexity oversight P2b</t>
  </si>
  <si>
    <t>Continuation of UEC non-recurrent funding to increase P2b flow</t>
  </si>
  <si>
    <t>Intermediate Care Bed Based Service</t>
  </si>
  <si>
    <t>Oakmeadow - 19 Bedded Unit</t>
  </si>
  <si>
    <t>Intermediate Care Community Services</t>
  </si>
  <si>
    <t>Reablement/Rehab Services</t>
  </si>
  <si>
    <t>HICAFS</t>
  </si>
  <si>
    <t>Halton Intermediate Care &amp; Frailty Service</t>
  </si>
  <si>
    <t>Halton Integrated Community Equipment Service</t>
  </si>
  <si>
    <t>Joint Equipment Service</t>
  </si>
  <si>
    <t>Link Workers / Care Navigators</t>
  </si>
  <si>
    <t>Social Work assessment capacity</t>
  </si>
  <si>
    <t>Dom Care Block + 2 Brokers</t>
  </si>
  <si>
    <t>Contribution ot Dom Care Block</t>
  </si>
  <si>
    <t>Contribution to Dom Care Block</t>
  </si>
  <si>
    <t>OT Tech Worker</t>
  </si>
  <si>
    <t xml:space="preserve">OT Tech Worker </t>
  </si>
  <si>
    <t>P2/P3 Beds Brokerage and nursing support</t>
  </si>
  <si>
    <t>P2/P3 Beds reprocurement</t>
  </si>
  <si>
    <t>Therapy Bed support</t>
  </si>
  <si>
    <t>P2/P3 Bed Therapy Support</t>
  </si>
  <si>
    <t>MH Discharge Investment</t>
  </si>
  <si>
    <t xml:space="preserve">OT Reablement Assessment </t>
  </si>
  <si>
    <t xml:space="preserve">Providing more resource for Reablement service </t>
  </si>
  <si>
    <t>Care Support within P1 flow</t>
  </si>
  <si>
    <t>Bridging/Reablement Support - previously by ICB</t>
  </si>
  <si>
    <t>Home Support</t>
  </si>
  <si>
    <t xml:space="preserve">Additional spend on Home Care services  to enable timely discharge from hospital </t>
  </si>
  <si>
    <t>To fund short term nursing beds for nursing care to enable hospital discharge and rebalement to home</t>
  </si>
  <si>
    <t>Reablement Services</t>
  </si>
  <si>
    <t>To support investment in the reablement service which supports with timely discharge</t>
  </si>
  <si>
    <t>NEW ICB1</t>
  </si>
  <si>
    <t>Pathway 1 - Therapy Support</t>
  </si>
  <si>
    <t xml:space="preserve">Pathway 1 Therpay support </t>
  </si>
  <si>
    <t>NEW ICB2</t>
  </si>
  <si>
    <t>Home Based Packages for Continuing Health Care</t>
  </si>
  <si>
    <t>Continued support to patients after discharge home from hospital</t>
  </si>
  <si>
    <t>Increase social work capacity and discharge planning</t>
  </si>
  <si>
    <t>Support additional discharge co-ordination and planning</t>
  </si>
  <si>
    <t>Intermediate Care extra funding</t>
  </si>
  <si>
    <t>Provide additional intermediate care capacity</t>
  </si>
  <si>
    <t>Winter Pressures Discharge Capacity</t>
  </si>
  <si>
    <t>Develop additional capacity to support discharge over winter period across the system and improved integration</t>
  </si>
  <si>
    <t>Community Loan Store Equipment to facilitate discharge from hospital</t>
  </si>
  <si>
    <t>Provision of equipment to facilitate reablement in person's own home to support "Home First" model.</t>
  </si>
  <si>
    <t>Self-Care Assistive Technology for discharge</t>
  </si>
  <si>
    <t xml:space="preserve">Issue of telecare equipment and telecare monitoring to facilitate discharge from hospital. </t>
  </si>
  <si>
    <t>Increased Home Care Capacity</t>
  </si>
  <si>
    <t>Increase number of home care packages to meet increasing demand supports timely discharges, allowing people to return home as part of "Home First" model</t>
  </si>
  <si>
    <t>Residential bed capacity</t>
  </si>
  <si>
    <t xml:space="preserve">Increasing residential bed capacity and to reduce provider failure. </t>
  </si>
  <si>
    <t>Additional Assistive Technology to support discharge</t>
  </si>
  <si>
    <t>Increased Assistive Technology offer to enable discharge and return home as part of Home First Model</t>
  </si>
  <si>
    <t>Discharge - RSS Servcies</t>
  </si>
  <si>
    <t>Hospital discharge scheme - Care at Home</t>
  </si>
  <si>
    <t>Discharge - STS Bed Services</t>
  </si>
  <si>
    <t>Hospital discharge scheme - D2A Bedded Care</t>
  </si>
  <si>
    <t>Discharge - CIP/Flow Management</t>
  </si>
  <si>
    <t>Wraparound support to improve outcomes and flow through D2A settings</t>
  </si>
  <si>
    <t>Hospital discharge scheme - D2A Bedded Care - Ref: SHFT Alton &amp; Romsey beds</t>
  </si>
  <si>
    <t>Medical Visits Team</t>
  </si>
  <si>
    <t>MDT support to support people being discharged from hospital</t>
  </si>
  <si>
    <t>Community Equipment Service</t>
  </si>
  <si>
    <t xml:space="preserve">Community Equiptment </t>
  </si>
  <si>
    <t>Borrowdale Extra Care</t>
  </si>
  <si>
    <t>reablement ibed based within extra care</t>
  </si>
  <si>
    <t>health provision for reablement</t>
  </si>
  <si>
    <t>Primary care  support for health and recovery</t>
  </si>
  <si>
    <t>Healthcare support to care homes</t>
  </si>
  <si>
    <t xml:space="preserve">Mental Health </t>
  </si>
  <si>
    <t>Support to hospital discharge</t>
  </si>
  <si>
    <t>Supports people returning home</t>
  </si>
  <si>
    <t>NEAS</t>
  </si>
  <si>
    <t>hospital discharge support</t>
  </si>
  <si>
    <t>Dementia Offer</t>
  </si>
  <si>
    <t>Robust set of recommendations for the patient during their stay to improve patient experience, reduce falls, increase dietary and fluid intake, improve patient outcomes and help manage any challenging behaviors the patient may have as a result of  dementia.</t>
  </si>
  <si>
    <t>CHC additional element of discharge</t>
  </si>
  <si>
    <t>People who are not 117 or CHC.  Discharge fund for those to allow for an assessment of their health needs following discharge.  Patients with an increase in care needs who are likely to have long term additional health needs.  Ensures we are compliant with hospital discharge and community support guidance, pub 26 Jan 24</t>
  </si>
  <si>
    <t>Discharge Reform Capacity</t>
  </si>
  <si>
    <t xml:space="preserve">Funds to support the changes identified through the recently completed system diagnostic to improve  discharges outcomes for people </t>
  </si>
  <si>
    <t>Haven Court</t>
  </si>
  <si>
    <t>HDF contribution towards inflationary costs of existing scheme</t>
  </si>
  <si>
    <t>Front Door Model / Assistive Technology</t>
  </si>
  <si>
    <t>Social Work Teams (Care Act)</t>
  </si>
  <si>
    <t>Link Workers/Care Navigators</t>
  </si>
  <si>
    <t>SW Assessment Capacity</t>
  </si>
  <si>
    <t>Dementia Support at Home</t>
  </si>
  <si>
    <t>Falls Pathway/Rapid Response</t>
  </si>
  <si>
    <t>Hospital Discharge</t>
  </si>
  <si>
    <t>Transfer of Care Hubs - NBT</t>
  </si>
  <si>
    <t>Discharge Bed Capacity - Reablement</t>
  </si>
  <si>
    <t>P2/P3 Bed Provision</t>
  </si>
  <si>
    <t>Rapid Response - Falls</t>
  </si>
  <si>
    <t>NSC Rapid Response - Falls</t>
  </si>
  <si>
    <t>Dementia Care Home Support</t>
  </si>
  <si>
    <t>NSC Dementia Care home support</t>
  </si>
  <si>
    <t>Capaciity Contingency</t>
  </si>
  <si>
    <t>Winter Capacity Contingency</t>
  </si>
  <si>
    <t>Care Market Incentives</t>
  </si>
  <si>
    <t>P1 Bridging</t>
  </si>
  <si>
    <t>TEC hub - technicians</t>
  </si>
  <si>
    <t>Information and service mapping LA</t>
  </si>
  <si>
    <t>Information and service mapping VANS</t>
  </si>
  <si>
    <t>Brokerage capacity</t>
  </si>
  <si>
    <t>Additional Reablement capacity</t>
  </si>
  <si>
    <t xml:space="preserve">Hoarding Services /Bariaatric Services </t>
  </si>
  <si>
    <t xml:space="preserve">AMS - subsidised repair and adaptations for older people </t>
  </si>
  <si>
    <t>Alliance - House Cleaning</t>
  </si>
  <si>
    <t>Community Meal on discharge</t>
  </si>
  <si>
    <t>ICB Discharge Funding - Bridging care</t>
  </si>
  <si>
    <t>Bridging service to support patients on P1 pathway to be discharged home sooner</t>
  </si>
  <si>
    <t>Reviewing Officers x 2</t>
  </si>
  <si>
    <t>LA  Discharge Funding</t>
  </si>
  <si>
    <t>Hospital Discharge Programme</t>
  </si>
  <si>
    <t>Community equipment (P1)</t>
  </si>
  <si>
    <t>Supporting the continuing high level of expenditure beyond BCF and base budgets on care to enable effective discharge from hospital including enabling discharges at weekends</t>
  </si>
  <si>
    <t>Reablement capacity  (P1)</t>
  </si>
  <si>
    <t>Residential and nursing care (P3)</t>
  </si>
  <si>
    <t>Contribution to LA's Integrated Discharge Teams</t>
  </si>
  <si>
    <t>Workforce</t>
  </si>
  <si>
    <t>Transfer of Care Hubs</t>
  </si>
  <si>
    <t>Pathway 1 - Home First</t>
  </si>
  <si>
    <t>Additional capacity for Pathway 1 discharges</t>
  </si>
  <si>
    <t>Discretionary Housing Grants</t>
  </si>
  <si>
    <t>Small grants to support discharge</t>
  </si>
  <si>
    <t>Additional Reablement Capacity</t>
  </si>
  <si>
    <t>Additional capacity to support discharge</t>
  </si>
  <si>
    <t>Focused recruitment and retention schemes</t>
  </si>
  <si>
    <t>Social care discharge capacity</t>
  </si>
  <si>
    <t>additional social worker discharge capacity to support patient flow</t>
  </si>
  <si>
    <t>Administration</t>
  </si>
  <si>
    <t>administration support for oversight of LA discharge funding</t>
  </si>
  <si>
    <t>Discharge commissioner</t>
  </si>
  <si>
    <t>Commissioning capacity to support capacity and demand</t>
  </si>
  <si>
    <t>additional brokerage capacity to support discharge flow</t>
  </si>
  <si>
    <t>rapid discharge incentive scheme</t>
  </si>
  <si>
    <t>incentive scheme to care homes and home care providers to support rapid discharge</t>
  </si>
  <si>
    <t>Market and workforce capacity</t>
  </si>
  <si>
    <t>Ensuring workforce and market capacity to support home first</t>
  </si>
  <si>
    <t>Discharge Support - VCS</t>
  </si>
  <si>
    <t>Voluntary Sector Alliance - Single Point of Access</t>
  </si>
  <si>
    <t>Personalised Budgets</t>
  </si>
  <si>
    <t>Personalised Discharge Budgets - VCS</t>
  </si>
  <si>
    <t>ToCH Workforce and support ongoing development of proceses</t>
  </si>
  <si>
    <t>Additional Capacity - EoL</t>
  </si>
  <si>
    <t>Additional Beds - Sue Ryder</t>
  </si>
  <si>
    <t>6 beds</t>
  </si>
  <si>
    <t>Additional Capacity - Virtual Wards</t>
  </si>
  <si>
    <t>Supporting proactive care at home</t>
  </si>
  <si>
    <t>Pathway 1
Escalation Care Service</t>
  </si>
  <si>
    <t>Supporting Hospital Discharge; 3 contracts and 1 co-ordinator</t>
  </si>
  <si>
    <t>Pathway 2
Block Contract Beds in the Community</t>
  </si>
  <si>
    <t>Block contracts to support hospital discharge</t>
  </si>
  <si>
    <t>Residential care beds</t>
  </si>
  <si>
    <t>5 additional residential beds</t>
  </si>
  <si>
    <t>Nursing care beds</t>
  </si>
  <si>
    <t>4 additional nursing beds</t>
  </si>
  <si>
    <t>Home Care</t>
  </si>
  <si>
    <t>Additional care at home capacity</t>
  </si>
  <si>
    <t>Supported discharge service</t>
  </si>
  <si>
    <t>Voluntary sector supported discharge service</t>
  </si>
  <si>
    <t>Additional step down beds</t>
  </si>
  <si>
    <t>8 additional beds for 26 weeks</t>
  </si>
  <si>
    <t>Discharge co-ordinator (LA)</t>
  </si>
  <si>
    <t>Additional social work support</t>
  </si>
  <si>
    <t>Immedicare</t>
  </si>
  <si>
    <t>Fund Immedicare contract across the City care homes</t>
  </si>
  <si>
    <t>Additional OT to support early discharge</t>
  </si>
  <si>
    <t>Community Hospitals DLN</t>
  </si>
  <si>
    <t>Discharge Liaison Nurse</t>
  </si>
  <si>
    <t>DLN support to wards, Pathway 0 discharges</t>
  </si>
  <si>
    <t>Frailty Hub (A&amp;G and HfH - Apr-Jun)</t>
  </si>
  <si>
    <t>Advice and Guidance and Home from Hospital</t>
  </si>
  <si>
    <t>Frailty Hub</t>
  </si>
  <si>
    <t>Multi-disciplinary team supporting frailty in the community</t>
  </si>
  <si>
    <t xml:space="preserve">CCG Out of Hospital commission services (Incl. Specialist Nursing, Integrated Community Teams, Community Therapies and Community Equipment and Wheelchair Services) </t>
  </si>
  <si>
    <t>Incl. Specialist Nursing, Integrated Community Teams, Community Therapies and Community Equipment and Wheelchair Services</t>
  </si>
  <si>
    <t>Block Commission care home  beds - EMD</t>
  </si>
  <si>
    <t>Timely discharge of patients to improve patient outcomes, patient flow and for managing winter pressures</t>
  </si>
  <si>
    <t>Block Commission care home beds Residential</t>
  </si>
  <si>
    <t>Block Commission care home beds - Nursing</t>
  </si>
  <si>
    <t>Additional  Standard Dom Care/Crisis Dom Care/Nights capacity</t>
  </si>
  <si>
    <t>Crisis/Planned Night Run</t>
  </si>
  <si>
    <t>Agency Services at Intermediate Care Facility</t>
  </si>
  <si>
    <t>Additional D2A Social Care Capacity/SW Overtime</t>
  </si>
  <si>
    <t>Additional Social Work staff to manage enhanced pathways</t>
  </si>
  <si>
    <t>Take Home and Settle -Additional offer from Age UK</t>
  </si>
  <si>
    <t xml:space="preserve">Additional Care Arranger capacity </t>
  </si>
  <si>
    <t>Carers Support -   Emergency support to facilitate discharge eg funds to move a bedroom downstairs/storage facilities/Retainer fees for carers.</t>
  </si>
  <si>
    <t xml:space="preserve">Additional one off winter payment across all Residential/Nursing - Payment to support additional costs over winter period including food/heating/staff </t>
  </si>
  <si>
    <t xml:space="preserve">Additional one off winter payment across all Dom Care/Extra Care Providers - Payment to support additional costs over winter period including travel/staffing  </t>
  </si>
  <si>
    <t>Provision for Overtime for existing staff</t>
  </si>
  <si>
    <t>Homelessness Provision/Additional Beds for Vulnerable People</t>
  </si>
  <si>
    <t>Homeless pods - cost of moving pods</t>
  </si>
  <si>
    <t>Homeless pods - full cost of providing pods over the winter months to prevent hospital usage</t>
  </si>
  <si>
    <t>Albion Mill - contribution to additional costs of Albion Mill (D2A or opening of further beds)</t>
  </si>
  <si>
    <t>Additional staffing resources over winter period</t>
  </si>
  <si>
    <t>TBC</t>
  </si>
  <si>
    <t>D2A - Residential care bed base/care home packages</t>
  </si>
  <si>
    <t>Programme work to address discharge process issues/pathways between trusts</t>
  </si>
  <si>
    <t>Support to monitor and report winter discharge activity</t>
  </si>
  <si>
    <t>Reduce mental health delayed discharges</t>
  </si>
  <si>
    <t>Residential care bed base/care home packages</t>
  </si>
  <si>
    <t>Additional D2A beds</t>
  </si>
  <si>
    <t>Control room/ Brokerage/ Hub</t>
  </si>
  <si>
    <t>Increase of staffing to support placement of discharges from hospital</t>
  </si>
  <si>
    <t>Home from Hospital</t>
  </si>
  <si>
    <t xml:space="preserve">Home from Hospital (HfH) is a voluntary sector service that supports patients leaving the 3 main hospitals in the city who need that extra bit of support to settle back at home. </t>
  </si>
  <si>
    <t>Therapy</t>
  </si>
  <si>
    <t>Additional Occupational Therapists to support various ASC services and Equipment Officers</t>
  </si>
  <si>
    <t>Reablement</t>
  </si>
  <si>
    <t>Additional crisis clean staff and flow managers to support discharges from hospital</t>
  </si>
  <si>
    <t>Bed based intermediate Care Services (Reablement, rehabilitation in a bedded setting, wider short-term services supporting recovery)</t>
  </si>
  <si>
    <t>D2A/ New Model of Bedded Care </t>
  </si>
  <si>
    <t xml:space="preserve">Supports people to leave hospital, when safe and appropriate to do so in a timely manner with a view to continuing their care and assessment out of hospital within the community. </t>
  </si>
  <si>
    <t>Hospital Social Workers</t>
  </si>
  <si>
    <t>Hospital Social Workers to support assessments in hospitals</t>
  </si>
  <si>
    <t>Moving &amp; Handling</t>
  </si>
  <si>
    <t>This is a proven approach from other Councils' aimed at reducing the need for double cover in homecare packages</t>
  </si>
  <si>
    <t>Reablement Expansion</t>
  </si>
  <si>
    <t>To meet the additional demand from hospital discharges</t>
  </si>
  <si>
    <t>Carers</t>
  </si>
  <si>
    <t>Support the carers strategy</t>
  </si>
  <si>
    <t>Commissioning Plan</t>
  </si>
  <si>
    <t xml:space="preserve">Development of a new pathways for autism and Befriending Offer for all citizens to support discharges </t>
  </si>
  <si>
    <t>Finance Support</t>
  </si>
  <si>
    <t>Increased capacity for monitoring and reporting of funding and programmes of work</t>
  </si>
  <si>
    <t>System Support</t>
  </si>
  <si>
    <t>Short term funding for system work as part of integration and support capacity / demand planning</t>
  </si>
  <si>
    <t>MH - Supported Living</t>
  </si>
  <si>
    <t>Additional Supported Living Placements for Hospital Discharge Clients</t>
  </si>
  <si>
    <t>OP - 65+ - Residential Care</t>
  </si>
  <si>
    <t>Additional Residential Placements for Hospital Discharge Clients</t>
  </si>
  <si>
    <t>OP - 65+ - Nursing</t>
  </si>
  <si>
    <t>Additional Nursing Placements for Hospital Discharge Clients</t>
  </si>
  <si>
    <t>OP - 65+ - Homecare</t>
  </si>
  <si>
    <t>Additional HomeCare Placements  for Hospital Discharge Clients</t>
  </si>
  <si>
    <t>Adult Social Care Staffing</t>
  </si>
  <si>
    <t>Additional Staffing to support Hospital Discharge</t>
  </si>
  <si>
    <t xml:space="preserve">P2 Reablement beds </t>
  </si>
  <si>
    <t>WK HCP P2.5 Reablement beds at Hawkhurst House</t>
  </si>
  <si>
    <t>RBLI Accommodation</t>
  </si>
  <si>
    <t>WK HCP Assisted Living</t>
  </si>
  <si>
    <t>CHS Placement</t>
  </si>
  <si>
    <t>WK HCP Pathway 3 placement team to reduce the NCTR bed days</t>
  </si>
  <si>
    <t>P1 D2A Capacity</t>
  </si>
  <si>
    <t>WK HCP P1 D2A Capacity- Hilton/ Pulse</t>
  </si>
  <si>
    <t>IDT P3 Placement Team</t>
  </si>
  <si>
    <t>WK HCP Additional IDT staffing</t>
  </si>
  <si>
    <t xml:space="preserve">Short term pathways transformation: </t>
  </si>
  <si>
    <t xml:space="preserve">EK HCP Support worker and live in care - flexible can also support single handed assessment. </t>
  </si>
  <si>
    <t>Short term pathways transformation:</t>
  </si>
  <si>
    <t>EK HCP Support worker and live in care -technology</t>
  </si>
  <si>
    <t>EK HCP Voluntary sector capacity</t>
  </si>
  <si>
    <t xml:space="preserve">Escalation beds: </t>
  </si>
  <si>
    <t>EK HCP Facilitated discharge - intermediate care</t>
  </si>
  <si>
    <t>EK HCP - stroke care</t>
  </si>
  <si>
    <t>Stroke Bridging</t>
  </si>
  <si>
    <t xml:space="preserve">DGS HCP </t>
  </si>
  <si>
    <t>Community Beds</t>
  </si>
  <si>
    <t xml:space="preserve">Swale - Purchase 40 additional community NHS beds </t>
  </si>
  <si>
    <t>Discharge to assess</t>
  </si>
  <si>
    <t>Swale - Expediting assessment for patients meeting criteria for CHC assessment to aid discharge flow</t>
  </si>
  <si>
    <t>Integrated Equipment - CCG (excluding continence)- Discharge funded</t>
  </si>
  <si>
    <t>Home first /discharge to assess</t>
  </si>
  <si>
    <t>TF Dom Care - in house - a - Discharge Fund - ICB</t>
  </si>
  <si>
    <t xml:space="preserve">Dom Care - Rapid response </t>
  </si>
  <si>
    <t>Dom Care - Rapid response a Discharge Fund ICB</t>
  </si>
  <si>
    <t xml:space="preserve">Dom Care - Rapid response (WS@H) </t>
  </si>
  <si>
    <t>Wiltshire Council Discharge Fund</t>
  </si>
  <si>
    <t xml:space="preserve">Discharge Fund </t>
  </si>
  <si>
    <t>Brokerage Support</t>
  </si>
  <si>
    <t>Programme Office, internal staff</t>
  </si>
  <si>
    <t>WC In Reach (Discharge Hubs)</t>
  </si>
  <si>
    <t>Staffing support to coordinate hospital discharges</t>
  </si>
  <si>
    <t>Urgent Community Response (Flow staffing supports rapid response)</t>
  </si>
  <si>
    <t>Rapid response service</t>
  </si>
  <si>
    <t>WC Reablement Staffing</t>
  </si>
  <si>
    <t>HomeFirst/Reablement</t>
  </si>
  <si>
    <t>Links Workers Care Navigator</t>
  </si>
  <si>
    <t>Social Work Capacity</t>
  </si>
  <si>
    <t>Dom Care</t>
  </si>
  <si>
    <t>Transfer of Care Hubs - UHBW</t>
  </si>
  <si>
    <t>P2/P3 Bed ICB Brokerage &amp; Nursing Support</t>
  </si>
  <si>
    <t>Community Provider - Night Sitting</t>
  </si>
  <si>
    <t>Night Sitting</t>
  </si>
  <si>
    <t>VCSE P0 Support</t>
  </si>
  <si>
    <t>P0 provided by VCSE</t>
  </si>
  <si>
    <t>P2/P3 Bed Provision - Redfield</t>
  </si>
  <si>
    <t>Bridging Service</t>
  </si>
  <si>
    <t>Reablement Hospital Admission Avoidance Step Up Beds</t>
  </si>
  <si>
    <t xml:space="preserve"> 2 WTE Social Workers /SCP Reablement &amp; BIRU Services</t>
  </si>
  <si>
    <t xml:space="preserve">D2A Commissioning </t>
  </si>
  <si>
    <t>Care &amp; Support West Trusted Assessors</t>
  </si>
  <si>
    <t>Redfield Lodge Local Authorty RH P3 Beds</t>
  </si>
  <si>
    <t>Orion Patient Discharge Tracking Licence Cost Share</t>
  </si>
  <si>
    <t>We Care &amp; Repair Deep Home Cleaning to Prevent ospital discharge delays</t>
  </si>
  <si>
    <t xml:space="preserve">Enhanced Care </t>
  </si>
  <si>
    <t>Live in and enhanced care and MDT to support a ful Hime First Offer</t>
  </si>
  <si>
    <t>Mental Health Complex Case Lead</t>
  </si>
  <si>
    <t>Specialist MH Complex Case Lead to support timely discharge of  mental health patients</t>
  </si>
  <si>
    <t>Equipment</t>
  </si>
  <si>
    <t>to fund additional requests for equipment to support discharge</t>
  </si>
  <si>
    <t>Brokerage</t>
  </si>
  <si>
    <t>Increased brokerage capacity to manage increased demands due to D2A and hospital discharge activity.</t>
  </si>
  <si>
    <t>increase in capacity from 30 to 45 on the caseload including a double handed care round</t>
  </si>
  <si>
    <t>CHC D2A</t>
  </si>
  <si>
    <t>Fast Track &amp; CHC D2A</t>
  </si>
  <si>
    <t>D2A Equipment</t>
  </si>
  <si>
    <t>Equipment to support hospital discharge</t>
  </si>
  <si>
    <t>Complex Case Lead</t>
  </si>
  <si>
    <t>1.6 WTE Senior Nurses to support hospital discharge and recovery at home</t>
  </si>
  <si>
    <t>End of life Discharge Coordinator</t>
  </si>
  <si>
    <t>ECL discharge coordinator to support fast track and other EOL</t>
  </si>
  <si>
    <t>Enhanced Support Team-OT</t>
  </si>
  <si>
    <t>Additional OT to support enhanced care , HFH , recovery beds</t>
  </si>
  <si>
    <t>Homeless Case Worker</t>
  </si>
  <si>
    <t>Homeless worker based in PRUH to support hospital</t>
  </si>
  <si>
    <t>D2A POC</t>
  </si>
  <si>
    <t xml:space="preserve">D2A packages of care </t>
  </si>
  <si>
    <t>D2A Placements</t>
  </si>
  <si>
    <t>D2A placements including recovery beds</t>
  </si>
  <si>
    <t>Meeting new BCF metric</t>
  </si>
  <si>
    <t>D2A contingency to support D2A and intermediate care</t>
  </si>
  <si>
    <t>Block booked D2A beds</t>
  </si>
  <si>
    <t>Increased bed capacity to support discharge</t>
  </si>
  <si>
    <t>Spot purchased  D2A beds</t>
  </si>
  <si>
    <t>Urgent Response Domiciliary Care</t>
  </si>
  <si>
    <t>Bridging team</t>
  </si>
  <si>
    <t>Night Response Service</t>
  </si>
  <si>
    <t>Enhanced service home care for dementia, complex behaviour and short term interventions</t>
  </si>
  <si>
    <t>Challenging behaviour wing</t>
  </si>
  <si>
    <t>Intermediate care capacity</t>
  </si>
  <si>
    <t>Reablement Therapy support</t>
  </si>
  <si>
    <t>To support patients in their homes - funding 2 members of staff to cover the service.</t>
  </si>
  <si>
    <t>Wakefield equipment service</t>
  </si>
  <si>
    <t>Increase allocation of equipment</t>
  </si>
  <si>
    <t>Assistive Technology</t>
  </si>
  <si>
    <t>Staffing</t>
  </si>
  <si>
    <t xml:space="preserve"> Trusted assessor post (Belinda  to assess in as G12 £62357)</t>
  </si>
  <si>
    <t xml:space="preserve"> ITOC Staff </t>
  </si>
  <si>
    <t xml:space="preserve"> Hswt &amp; WES (40%) and chc - this is additional staff</t>
  </si>
  <si>
    <t xml:space="preserve"> Coordinator for hospital assessment team (G6 SCP14 £33647)</t>
  </si>
  <si>
    <t>post £99358 (50/50)</t>
  </si>
  <si>
    <t>VCS - incentives</t>
  </si>
  <si>
    <t>NEW 20/1/23 hospice support</t>
  </si>
  <si>
    <t>additional staffing</t>
  </si>
  <si>
    <t xml:space="preserve">Second Chance Headway </t>
  </si>
  <si>
    <t>VCS contribution</t>
  </si>
  <si>
    <t xml:space="preserve">contribution of 1% on domiciliary care rates for 23/24 </t>
  </si>
  <si>
    <t>Increased rates</t>
  </si>
  <si>
    <t>ICB domiciliary  care rates 23/24</t>
  </si>
  <si>
    <t>Bariatric bed solution</t>
  </si>
  <si>
    <t>Age Uk call back service</t>
  </si>
  <si>
    <t>6 Beds as interim beds Dovecote PDSA Model</t>
  </si>
  <si>
    <t>Home Support Enhanced Discharge Incentive Scheme</t>
  </si>
  <si>
    <t>Increased rate for Home Care Providers and additional reabling home support for discharge.</t>
  </si>
  <si>
    <t>Evolve - Discharge Supported Living Scheme</t>
  </si>
  <si>
    <t>Mental Health  - 6 units for discharge</t>
  </si>
  <si>
    <t>Provider: CAB and Carers Matters Norfolk:  Carers hardship support</t>
  </si>
  <si>
    <t>Advice and support services for carers</t>
  </si>
  <si>
    <t xml:space="preserve">Provider NCC: staffing costs to administer  ADF </t>
  </si>
  <si>
    <t>Costs associated with distributing / reporting on the funding (1%)</t>
  </si>
  <si>
    <t>Discharge Hubs</t>
  </si>
  <si>
    <t>To facilitate the Discharge Process</t>
  </si>
  <si>
    <t>Q1 beds</t>
  </si>
  <si>
    <t>Intermediate pathway beds with various private providers during the spring months.</t>
  </si>
  <si>
    <t>Home First Hubs</t>
  </si>
  <si>
    <t>Locality Priority Schemes with NCH&amp;C &amp; NCC</t>
  </si>
  <si>
    <t>Bridging the Gap</t>
  </si>
  <si>
    <t>Reablement in a Person’s Own Home.  Service models are being developed and hours of care will be dependant on each model</t>
  </si>
  <si>
    <t>Community Based Support</t>
  </si>
  <si>
    <t>Community and VCSE support for Hospital Discharge and Admission Avoidance</t>
  </si>
  <si>
    <t>Expanded Reablement Capacity</t>
  </si>
  <si>
    <t>Additional reablement capacity to support people with complex needs, including Double Assist</t>
  </si>
  <si>
    <t>Social Care Worker Resource</t>
  </si>
  <si>
    <t xml:space="preserve">Additional social worker resource to support D2A process including within Community Hospitals </t>
  </si>
  <si>
    <t>Home Care rate increase to support providers in their retention work</t>
  </si>
  <si>
    <t>Norfolk &amp; Waveney Community Support Service</t>
  </si>
  <si>
    <t xml:space="preserve">The scheme offers short term support for people on leaving hospital or in the community to help avoid a crisis.  Support is provided to help individuals remain in their own homes. </t>
  </si>
  <si>
    <t xml:space="preserve">D2A social worker </t>
  </si>
  <si>
    <t>To support with complex pathway 3 / D2A discharges within the Adult Community Team
Previous scheme run shows the resource is better allocated towards complex D2A instead of facilitating discharge from A&amp;E.
Additional staff needed to support community teams undertaking assessment and arranging ongoing care.</t>
  </si>
  <si>
    <t xml:space="preserve">Care Home Physiotherapy </t>
  </si>
  <si>
    <t>To provide physiotherapy and reablement to people returning to a care home placement following hospital discharge.
To support activity leads in the care homes with appropriate exercise
Proposal to extend for 9 months, reviewing the pilot and then seeking recurrent funding through the BCF</t>
  </si>
  <si>
    <t>CMHTOA Pathway 3</t>
  </si>
  <si>
    <t>To provide complex pathway 3 and D2A assessments for people in the Mental Health Older Age team</t>
  </si>
  <si>
    <t xml:space="preserve">Assistive Technology grab bags </t>
  </si>
  <si>
    <t>To provide people with monitoring equipment at the point of hospital discharge
Improve patients’ confidence on discharge from hospital.
Supports with Bracknell Forest Council’s pursuit for an improved technology first approach.</t>
  </si>
  <si>
    <t xml:space="preserve">Temporary accommodation and home preparation </t>
  </si>
  <si>
    <t>To provide temporary accommodation for a person who is medically fit for discharge, whilst their home is prepared for safe habitation.
Prevent unnecessary admission into residential care.
Enable early intervention, promote, and encourage independence with a focus on what the person can do.
Prevent delays to discharge while waiting for the home to be in a suitable condition.</t>
  </si>
  <si>
    <t>ICS Discharge Assessor</t>
  </si>
  <si>
    <t>To support discharge from bed-based intermediate care with reablement.
Supported the care home physiotherapy scheme to help people back to care homes</t>
  </si>
  <si>
    <t xml:space="preserve">Home First Social Worker </t>
  </si>
  <si>
    <t>Dedicated social care to support people to achieve independence following discharge. Track wrap around care provided to support an enhanced home service
Facilitate assessment for ongoing care to be undertaken outside of hospital supporting Enhanced Home First approach</t>
  </si>
  <si>
    <t xml:space="preserve">support coordinator </t>
  </si>
  <si>
    <t xml:space="preserve">Based in FPH enhancing communications between Iris, wards and hospital discharge team – supporting the home-first narrative and liaising with families to provide assurance and information </t>
  </si>
  <si>
    <t>73a</t>
  </si>
  <si>
    <t>Intensive Homecare</t>
  </si>
  <si>
    <t>To provide intense packages of homecare to ensure and support hospital discharge
Supports swifter discharges from the acutes with a quick step up of intense packages of home care.
POCs have been sourced and started within 24hrs which helps to speed up d</t>
  </si>
  <si>
    <t>73b</t>
  </si>
  <si>
    <t>Hospital Discharge 
Practitioner Support</t>
  </si>
  <si>
    <t>Resource required to support increased NCTR referrals</t>
  </si>
  <si>
    <t>Discharge to assess capacity funding</t>
  </si>
  <si>
    <t>To fund the 4 week period of assessment following discharge, both bed based and home first intensive packages.</t>
  </si>
  <si>
    <t>Approved Mental Health Professionals Cover, evenings &amp; weekends for ECT and MCHFT</t>
  </si>
  <si>
    <t xml:space="preserve">These schemes will support facilitated discharge and the ongoing implementation of the Home First model of support. </t>
  </si>
  <si>
    <t>Assistive Technology &amp; Gantry Hoists to reduce double handling care packages</t>
  </si>
  <si>
    <t>Care at Home Investment Increase</t>
  </si>
  <si>
    <t>Home First Occupational Therapist</t>
  </si>
  <si>
    <t>Hospital Discharge Premium Payment &amp; Prevention Scheme (Winter Support - Oct 2023 to Mar 2024)</t>
  </si>
  <si>
    <t>Increase General Nursing Assistant Capacity care at home via CCICP</t>
  </si>
  <si>
    <t>Mental Health Reablement – Rapid Response Service</t>
  </si>
  <si>
    <t>Integrated Community for the Community and Discharge Support Team</t>
  </si>
  <si>
    <t>Transfer of Care Hub, Nurses and additional Social Workers to support discharges out of ED and out of hospital</t>
  </si>
  <si>
    <t>Spot purchase beds and cluster model</t>
  </si>
  <si>
    <t xml:space="preserve">Care communities </t>
  </si>
  <si>
    <t>This funding is on an application basis from each of the 8 Care Communities to rapidly mobilise local initiatives that support Place strategic priorities, and national Better Care Fund metrics.</t>
  </si>
  <si>
    <t xml:space="preserve">AED in reach </t>
  </si>
  <si>
    <t xml:space="preserve">To support the needs of vulnerable patients and provide resilience and support to the staff in the of Macclesfield and Leighton, it is proposed that Cheshire &amp; Wirral Partnership NHS Foundation Trust offer additional Mental Health practitioners in to both Emergency Departments and Macclesfield Section 136 suite.  Due to the lack of existing workforce, it is proposed that support is secured from ISL Independence Support Ltd, who currently work within the system to both support discharges and work within the community and in residential placements. </t>
  </si>
  <si>
    <t>Residential care home competence nurse</t>
  </si>
  <si>
    <t>The objective of the role was to reduce preventable skin damage and improve patient care to avoid unnecessary hospital admissions for elderly residents.</t>
  </si>
  <si>
    <t>Community Support Connectors In TOCH</t>
  </si>
  <si>
    <t>The Community and Discharge Support Team enable discharge of patients from each location, leading to improved through put in the hospital. In addition, the wrap around support is provided in the Community leading to avoidance of readmission to hospital and increased care packages in the Community.</t>
  </si>
  <si>
    <t>Practice Development Nurse</t>
  </si>
  <si>
    <t xml:space="preserve">The opportunity for an experienced nurse to work with the Quality matron for community beds in supporting external providers to deliver safe outstanding care to our patients either in their own homes or in care homes. This role will focus on staff competency development and the delivery of training and education to a wide range of staff with varying experiences. </t>
  </si>
  <si>
    <t>Discharge Funding 2023-24 - Workforce</t>
  </si>
  <si>
    <t>Funding allocated to a number of propsed workforce Initiatives, focusing on the hospital discharge processes and reviews</t>
  </si>
  <si>
    <t xml:space="preserve">Non-S22 Checklist Cohort </t>
  </si>
  <si>
    <t xml:space="preserve">Discharge from hospital Pathway for Continuing care checklist  </t>
  </si>
  <si>
    <t>Discharge funding 24/25 - Care purchasing</t>
  </si>
  <si>
    <t>Funding for proposed P1 provision</t>
  </si>
  <si>
    <t>Funding for proposed P3 provision</t>
  </si>
  <si>
    <t>ASC Discharge Fund - LA Allocation</t>
  </si>
  <si>
    <t>Supporting Provider Fee Uplifts</t>
  </si>
  <si>
    <t>LCC Hub Services</t>
  </si>
  <si>
    <t>Additional 10 IC beds</t>
  </si>
  <si>
    <t>ASC Discharge Fund - Additional Assesment Capacity</t>
  </si>
  <si>
    <t>Funding of additional Adult Social Care staffing increases capacity for assessment and discharge planning for people ready for discharge from Liverpool hospitals.</t>
  </si>
  <si>
    <t>ASC Discharge Fund - Additional Complex Discharge Capacity</t>
  </si>
  <si>
    <t xml:space="preserve">A Complex Discharge Team to respond to a Liverpool health and care system priority of addressing the needs of an increased number of people with complex needs on discharge associated with mental health, substance misuse, homelessness and behaviours that can challenge. </t>
  </si>
  <si>
    <t>ASC Discharge Fund -Purchase of Additional Discharge Beds (+65+)</t>
  </si>
  <si>
    <t xml:space="preserve">Secure care home beds for people aged 65+ from the market to support the high numbers of people on P3 discharge.  </t>
  </si>
  <si>
    <t>ASC Discharge Fund - Increased Care at Home</t>
  </si>
  <si>
    <t xml:space="preserve">Care costs due to the higher numbers of people requiring intensive support packages at home, and an increase in 1:1 care provided into care homes to meet the level of complexity of needs of people on hospital discharge. </t>
  </si>
  <si>
    <t>Pathway 1 (UPI)</t>
  </si>
  <si>
    <t>P1 supports individuals to return home with support following a stay in hospital, via the DTA Model</t>
  </si>
  <si>
    <t>Pathway 3 (SPOT DTA)</t>
  </si>
  <si>
    <t>Provision of Pathway 3 (DTA) service in care homes</t>
  </si>
  <si>
    <t>WCES</t>
  </si>
  <si>
    <t>Loan of equipment to Worcestershire residents / those registered with a Worcestershire GP to Facilitate discharge from hospital, prevent delay admission to Hospital / long term care &amp; support people in their own home.</t>
  </si>
  <si>
    <t>Pathway 2 Discharge Beds</t>
  </si>
  <si>
    <t>Intermediate Care Unit</t>
  </si>
  <si>
    <t>Pathway 2 Rehab Beds</t>
  </si>
  <si>
    <t>Support for Hospital Discharge</t>
  </si>
  <si>
    <t>Pathway Transition</t>
  </si>
  <si>
    <t>Pathway 1 - Community Support incl Fastrack</t>
  </si>
  <si>
    <t>Scheme to enable discharge from hospital is timely and effective</t>
  </si>
  <si>
    <t>Expanded TA service to cover P1 restarts and P3</t>
  </si>
  <si>
    <t>SALT care home pilot to support discharge</t>
  </si>
  <si>
    <t>Specialist input to support complex discharges</t>
  </si>
  <si>
    <t>MH step down pathway</t>
  </si>
  <si>
    <t>Beds and associated MDT to support discharge for people with severe mental illness</t>
  </si>
  <si>
    <t>MH discharge funding</t>
  </si>
  <si>
    <t>Grant resource to support complex MH discharges</t>
  </si>
  <si>
    <t>MH support to care homes</t>
  </si>
  <si>
    <t>Complex in reach to residential to support discharge</t>
  </si>
  <si>
    <t xml:space="preserve">Personality Disorder discharge </t>
  </si>
  <si>
    <t>Dedciated discharge planning and navigation for people living with personality disorder</t>
  </si>
  <si>
    <t>MH social work</t>
  </si>
  <si>
    <t>Dedicated social work support to increase flow home from MH acute beds</t>
  </si>
  <si>
    <t>OP OOH discharge support</t>
  </si>
  <si>
    <t>Extended hours service to support older people's MH acute discharges</t>
  </si>
  <si>
    <t>LDA intensive discharge support</t>
  </si>
  <si>
    <t>Aditional case manager input to manage complex LDA discharges</t>
  </si>
  <si>
    <t>LDA housing capacity development</t>
  </si>
  <si>
    <t>Development caoacity to support housing options on discharge for complex LDA service users</t>
  </si>
  <si>
    <t>LD nurse discharg support</t>
  </si>
  <si>
    <t>In-reach specialist LD nurses to complement acute in-patient specialist team to manage discharges from acute beds</t>
  </si>
  <si>
    <t>Integrated Neighbourhood teams</t>
  </si>
  <si>
    <t>** Expansion of PCN led MDT to support admission avoidance of complex people into hospital, reducing LOS, enabling complex discharge planning and reducing risk of readmission</t>
  </si>
  <si>
    <t>500 new patients</t>
  </si>
  <si>
    <t>Virtual Ward capacity</t>
  </si>
  <si>
    <t>** Hospital outreach service to support community capacity, UCR and INT and provides wraparound support to help reduce LoS and prevent risk of readmission</t>
  </si>
  <si>
    <t xml:space="preserve">4200 pick ups </t>
  </si>
  <si>
    <t>High Intensity User Project</t>
  </si>
  <si>
    <t>** MDT to support people with complex MH presentations and follow up in the community. The HIU service works in collaboration with VCSE to provide physical, psychological and social support to people as part of their discharge pathway, enabling faster discharge and reducing readmission risk to support system capacity.</t>
  </si>
  <si>
    <t>750 patients</t>
  </si>
  <si>
    <t>D2A expansion</t>
  </si>
  <si>
    <t>D2A costs including live in and waking nights support to reablement</t>
  </si>
  <si>
    <t>180 live in packages</t>
  </si>
  <si>
    <t>Redesign of P2 reablment and D2A</t>
  </si>
  <si>
    <t>Development of MH and complex nursing beds for D2A P2 pathway</t>
  </si>
  <si>
    <t>40 complex discharges</t>
  </si>
  <si>
    <t>Care worker capacity</t>
  </si>
  <si>
    <t>**Training and new starter/retention grants for care workers to provide the workforce to deliver D2A and support discharge pathways across the system</t>
  </si>
  <si>
    <t>Care Home resilience</t>
  </si>
  <si>
    <t>**Training and MDT programme to increase care home resilience around NEL and sustainable, timely discharge at MOFD to avoid readmissions</t>
  </si>
  <si>
    <t>Intermediate care model</t>
  </si>
  <si>
    <t>Created P1 rehab capacity</t>
  </si>
  <si>
    <t>CYP respiratory pilot</t>
  </si>
  <si>
    <t>**Community intervention to support NEL avoidance and provide early supported discharge for children and with respiratory LTCs.</t>
  </si>
  <si>
    <t>50 CYP avoiding admission</t>
  </si>
  <si>
    <t>LDA admission avoidance</t>
  </si>
  <si>
    <t>**Building on the previous adults community discharge grant, this scheme funds adjustments that avoid hospital admission, reduce LOS and enable faster discharge to safe homes tailored to each individual's needs</t>
  </si>
  <si>
    <t>LDA safe spaces</t>
  </si>
  <si>
    <t>**Resourcing a new step up facility to provide people with learning disabilities and autism with safe interiors. This aims to prevent escalation to hospital and provides a safe space for people to be discharged should they be admitted.</t>
  </si>
  <si>
    <t>MH Housing discharge pathway</t>
  </si>
  <si>
    <t>Dedicated embedded housing workers to support discharge from acute MH beds</t>
  </si>
  <si>
    <t>72 discharges</t>
  </si>
  <si>
    <t>CAMHS transition and discharge</t>
  </si>
  <si>
    <t>Dedicated posts to supprot CYP into adults who are also using in-patient acute services</t>
  </si>
  <si>
    <t>Weekend discharge MDT</t>
  </si>
  <si>
    <t>Increasing P1 discharge capacity at weekends</t>
  </si>
  <si>
    <t>600 discharges</t>
  </si>
  <si>
    <t>Heart Failure outreach</t>
  </si>
  <si>
    <t xml:space="preserve">**Heart failure patients present a clinical risk and so can be challenging to discharge and can have longer, often unnecessary LOS. This scheme provides follow up outreach to support early discharge planning, rather than emergency admission, and supporting delay avoidance </t>
  </si>
  <si>
    <t>112 NEL avoided</t>
  </si>
  <si>
    <t>Alcohol support into ED</t>
  </si>
  <si>
    <t xml:space="preserve">**Expansion of alcohol services to support people attending ED and follow up in community. Alcohol-related admissions can lead to long stays and complex discharges Expanding alcohol services will support people attending ED, prevent admission and enable community follow up. </t>
  </si>
  <si>
    <t>100 NEL avoided</t>
  </si>
  <si>
    <t>Communications Plan for D2A and winter</t>
  </si>
  <si>
    <t>**Public engagement.
There has been significant local opposition to SSHB closures which we've enacted to support our home first D2A model. We recognise that we need to work with the community to reduce the levels of objection by families and communities to home first approaches. Investing in comms approaches in the lead up to winter will help the build the public's confidence in supporting people at home and enable quicker discharges from hospital.</t>
  </si>
  <si>
    <t>Paediatric discharge support</t>
  </si>
  <si>
    <t>Pharmacy support to discharges</t>
  </si>
  <si>
    <t>Reduced LoS</t>
  </si>
  <si>
    <t>70a</t>
  </si>
  <si>
    <t xml:space="preserve">Frailty assessment and discharge </t>
  </si>
  <si>
    <t>Expanded SDEC capacity to support discharge flow for 0 day LoS and reduce NEL for winter 2425 (6MM)</t>
  </si>
  <si>
    <t>Intermediate Care</t>
  </si>
  <si>
    <t>Reablement at Home</t>
  </si>
  <si>
    <t>Bed Based Services</t>
  </si>
  <si>
    <t>Demand pressures</t>
  </si>
  <si>
    <t>Intermediate Care (bed and non bed based)</t>
  </si>
  <si>
    <t xml:space="preserve">ICB Discharge Funding </t>
  </si>
  <si>
    <t xml:space="preserve"> Community Response Hubs</t>
  </si>
  <si>
    <t xml:space="preserve">Local Authoirty Discharge Funding </t>
  </si>
  <si>
    <t>Community Response Hubs</t>
  </si>
  <si>
    <t xml:space="preserve">Nursing Beds to support Intermediate Care </t>
  </si>
  <si>
    <t xml:space="preserve">Mental Health Crisis Beds </t>
  </si>
  <si>
    <t xml:space="preserve"> dementia discharges</t>
  </si>
  <si>
    <t xml:space="preserve">Mental Health Outreach </t>
  </si>
  <si>
    <t>OT- Specialist Moving and Handling Advisor</t>
  </si>
  <si>
    <t xml:space="preserve">Additional Care at Home Rounds </t>
  </si>
  <si>
    <t>Intermediate Bed Base - Residential/EMI</t>
  </si>
  <si>
    <t xml:space="preserve">Discharge Co-ordinator - Senior Manager </t>
  </si>
  <si>
    <t>Additional Assessor and Co-ordination Roles</t>
  </si>
  <si>
    <t xml:space="preserve">Additional Assessment Capacity staff to facilitate pathway 3 assessments </t>
  </si>
  <si>
    <t>Effective discharge from hospital</t>
  </si>
  <si>
    <t>Domiciliary Home Care including Night time service</t>
  </si>
  <si>
    <t>Discharge from Hospital to Residential Homes</t>
  </si>
  <si>
    <t>Support hospital discharge and avoid delays</t>
  </si>
  <si>
    <t>Discharge from Hospital to Nursing Homes</t>
  </si>
  <si>
    <t>Contribution to transformation of discharge pathways</t>
  </si>
  <si>
    <t>Home from hospital capacity</t>
  </si>
  <si>
    <t xml:space="preserve">Increase Home from Hospital capacity 
</t>
  </si>
  <si>
    <t>Intermediate Care Hubs</t>
  </si>
  <si>
    <t xml:space="preserve">Increase capacity within Intermediate Care hubs
</t>
  </si>
  <si>
    <t>Hospital Discharge Support</t>
  </si>
  <si>
    <t>Hospital discharge support posts</t>
  </si>
  <si>
    <t>Bed-based intermediate care</t>
  </si>
  <si>
    <t>Bed-based Intermediate Care</t>
  </si>
  <si>
    <t>Flexible Domiciliary Care</t>
  </si>
  <si>
    <t>Increase flexible domicilary care capacity</t>
  </si>
  <si>
    <t>NY Time to think beds</t>
  </si>
  <si>
    <t>Increase in packages to reduce delayed discharge</t>
  </si>
  <si>
    <t>NY Fast Track packages</t>
  </si>
  <si>
    <t>Community based support packages for EOL</t>
  </si>
  <si>
    <t>NY Equipment management</t>
  </si>
  <si>
    <t>Additional equipment costs to support discharge plus co-ordinator role</t>
  </si>
  <si>
    <t>NY LDA Community Access Grant</t>
  </si>
  <si>
    <t>LDA Community Access Grant</t>
  </si>
  <si>
    <t>NY Learning Disabilities</t>
  </si>
  <si>
    <t>LDA intensive support team</t>
  </si>
  <si>
    <t>NY FHN Discharge facilitators</t>
  </si>
  <si>
    <t>FHN Discharge facilitators</t>
  </si>
  <si>
    <t>NY Home First</t>
  </si>
  <si>
    <t>Home first discharge support</t>
  </si>
  <si>
    <t>NY Personal health budgets</t>
  </si>
  <si>
    <t>Personal health budgets</t>
  </si>
  <si>
    <t>NY Home from hospital capacity</t>
  </si>
  <si>
    <t>Extended capacity for home from hopsital</t>
  </si>
  <si>
    <t>NY Additional CHC assessment capacity</t>
  </si>
  <si>
    <t>Additional CHC assessment capacity to support timely discharge</t>
  </si>
  <si>
    <t>NY Additional block booked beds</t>
  </si>
  <si>
    <t>Additional block booked beds</t>
  </si>
  <si>
    <t>WY Reablement Services</t>
  </si>
  <si>
    <t>L&amp;SC Reablement Services</t>
  </si>
  <si>
    <t>Discharge costs</t>
  </si>
  <si>
    <t>Discharge Schemes</t>
  </si>
  <si>
    <t>Y&amp;SHFT - additional discharge co-ordinator</t>
  </si>
  <si>
    <t>Therapy - South Tees Therapy in-reach (Friary and IC beds)</t>
  </si>
  <si>
    <t>To be developed in 2024/25</t>
  </si>
  <si>
    <t>Therapy - HARA Therapy in-reach (Station View)</t>
  </si>
  <si>
    <t>Therapy - Humber FT Home First Discharge (including Whitby post)</t>
  </si>
  <si>
    <t>Therapy - STHFT Home First Discharge H&amp;R</t>
  </si>
  <si>
    <t>Therapy - Additional in-reach therapy for Selby</t>
  </si>
  <si>
    <t>LA linked costs - Non-weight bearing pathway costs</t>
  </si>
  <si>
    <t>LA liniked costs - Bridging service to allow rapid pathway 1 discharges within 24-48h hrs</t>
  </si>
  <si>
    <t>LA linked costs - Bridging service to allow rapid pathway 1 discharges within 24-48h hrs</t>
  </si>
  <si>
    <t>30 per week</t>
  </si>
  <si>
    <t xml:space="preserve">Intake Model </t>
  </si>
  <si>
    <t>Intake Model design and integration</t>
  </si>
  <si>
    <t xml:space="preserve">Primary Care Funding to support D2A placements in care homes </t>
  </si>
  <si>
    <t>Discharge to Assess</t>
  </si>
  <si>
    <t>Case management of HD cohort via MLCSU</t>
  </si>
  <si>
    <t xml:space="preserve">CM capacity to support discharge </t>
  </si>
  <si>
    <t xml:space="preserve">Blocked booked HD beds (6) </t>
  </si>
  <si>
    <t>High Dependancy 1-2-1</t>
  </si>
  <si>
    <t>HD 1-1s for blocked booked beds</t>
  </si>
  <si>
    <t>Continuation &amp; growth of the Bariatric pilot (3 beds plus MH Support)</t>
  </si>
  <si>
    <t>HET Expansion</t>
  </si>
  <si>
    <t>Capital funds for housing team to facilitate discharge</t>
  </si>
  <si>
    <t>RVS Discharge Support</t>
  </si>
  <si>
    <t>RVS to support County Patients for discharges</t>
  </si>
  <si>
    <t>Training</t>
  </si>
  <si>
    <t>Training and Comms on Home First</t>
  </si>
  <si>
    <t>MH Relationship Enabler Officer</t>
  </si>
  <si>
    <t>MH S1 Unit</t>
  </si>
  <si>
    <t>Systemone module to track Mental Health patients through the system</t>
  </si>
  <si>
    <t>Assertive Inreach Mental Health</t>
  </si>
  <si>
    <t xml:space="preserve">Social Workers </t>
  </si>
  <si>
    <t xml:space="preserve">Social Workers to support discharge </t>
  </si>
  <si>
    <t>CSW In hospital Team</t>
  </si>
  <si>
    <t>CSW for mental health support in the community</t>
  </si>
  <si>
    <t>Technology enabled care</t>
  </si>
  <si>
    <t>Expansion of care technology service</t>
  </si>
  <si>
    <t>Increased capacity in brokerage team</t>
  </si>
  <si>
    <t xml:space="preserve">Case Managers </t>
  </si>
  <si>
    <t xml:space="preserve">Care Assessments </t>
  </si>
  <si>
    <t>Flow Improvement Team</t>
  </si>
  <si>
    <t>Supporting discharge in hospitals and promoting reablement</t>
  </si>
  <si>
    <t>System Discharge Support</t>
  </si>
  <si>
    <t>System Discharge Support (Planning in progress)</t>
  </si>
  <si>
    <t>Home first team support workers</t>
  </si>
  <si>
    <t>D2A Programme Manager</t>
  </si>
  <si>
    <t>D2A review Team Manager</t>
  </si>
  <si>
    <t>D2A HD GP support</t>
  </si>
  <si>
    <t>Extra care short-term packages</t>
  </si>
  <si>
    <t>Health care task training</t>
  </si>
  <si>
    <t>Lead commissioner post</t>
  </si>
  <si>
    <t>Care packages to support HART capacity rejections</t>
  </si>
  <si>
    <t>INTEGRATED DISCHARGE &amp; ADMISSION AVOIDANCE</t>
  </si>
  <si>
    <t>Community Reablement (IWC)</t>
  </si>
  <si>
    <t>Additional External Care Home Beds</t>
  </si>
  <si>
    <t>Intensive Bedded Care</t>
  </si>
  <si>
    <t>INTEGRATED COMMUNITY SUPPORT</t>
  </si>
  <si>
    <t>Care Graduate Programme</t>
  </si>
  <si>
    <t>Wellbeing and Access Hub (Hospital Discharge)</t>
  </si>
  <si>
    <t>Birmingham Community Load Equipment Service</t>
  </si>
  <si>
    <t>Early Intervention - Home Care</t>
  </si>
  <si>
    <t>Early Intervention Community Team - Social Work retention, overtime and additional capacity</t>
  </si>
  <si>
    <t>Homeless Pathway</t>
  </si>
  <si>
    <t>Pathway 2 - Intermediate Care Bed</t>
  </si>
  <si>
    <t>Intermediate Care Beds</t>
  </si>
  <si>
    <t>Disharges outside of existing pathways</t>
  </si>
  <si>
    <t>Community Services</t>
  </si>
  <si>
    <t>Locality Hubs</t>
  </si>
  <si>
    <t>Care Act Duties</t>
  </si>
  <si>
    <t>Care Market Development and Retention</t>
  </si>
  <si>
    <t>Winter Discharge Contingency</t>
  </si>
  <si>
    <t>Discharges Outside of Existing Pathways</t>
  </si>
  <si>
    <t>BCELS: Birmingham Community Equipment Loan Scheme</t>
  </si>
  <si>
    <t>Support Home from Hospital Service</t>
  </si>
  <si>
    <t>Targeted assessments</t>
  </si>
  <si>
    <t>For people in short stay beds with long length of stay to support discharge</t>
  </si>
  <si>
    <t>Trusted Assessors domiciliary care</t>
  </si>
  <si>
    <t>Support to independent sector to undertake Care Act reviews and release capacity to support hospital discharge</t>
  </si>
  <si>
    <t>Virtual homecare/monitoring</t>
  </si>
  <si>
    <t>Assistive Technologies a People return 'home first' and receive virtual check in calls, meds prompts etc</t>
  </si>
  <si>
    <t>Single coodinator post</t>
  </si>
  <si>
    <t>Support to wider system on hospital discharge</t>
  </si>
  <si>
    <t>Additional Social Worker in Hospital Social Work team</t>
  </si>
  <si>
    <t>Additional social work capacity to support complex hospital discharge</t>
  </si>
  <si>
    <t>Welcome Home Service</t>
  </si>
  <si>
    <t>Voluntary Sector support to people leaving hospital on P0 and P1</t>
  </si>
  <si>
    <t>Additional Step down residential care placements, spot purchased 4 week funding</t>
  </si>
  <si>
    <t>New residential care placements to support hospital discharge for people unable to return directly home</t>
  </si>
  <si>
    <t>Low level domiciliary care</t>
  </si>
  <si>
    <t>VCSE co-odinator role to link clients to volunteers for low level support to free up domiciliary care capacity to support discharges</t>
  </si>
  <si>
    <t>Increased NLAG Homefirst Capacity</t>
  </si>
  <si>
    <t>Additional Homefirst capacity</t>
  </si>
  <si>
    <t>Additional step down residential care placements</t>
  </si>
  <si>
    <t>New residential care placements to support hosptial discharge for people unable ot return directly home 30%]</t>
  </si>
  <si>
    <t>Discharge Schemes (to be finalised)</t>
  </si>
  <si>
    <t>Hospital Discharge PHBs</t>
  </si>
  <si>
    <t>One off PHBs delivered to aid prompt discharge</t>
  </si>
  <si>
    <t>Lindsey Lodge Butterfly Lines</t>
  </si>
  <si>
    <t>Lindsey Lodge Butterfly Lines - support at home</t>
  </si>
  <si>
    <t>Additional Step down residential care placement fast track and CHC disharge</t>
  </si>
  <si>
    <t>Flexible Homefirst Capacity</t>
  </si>
  <si>
    <t>Community Based Scheme</t>
  </si>
  <si>
    <t>Discharge Homecare</t>
  </si>
  <si>
    <t>Additional Homefirst/Dom Discharge Capacity</t>
  </si>
  <si>
    <t>Additional Bed Capacity</t>
  </si>
  <si>
    <t>Bed based reablement and step down capacity to support discharge</t>
  </si>
  <si>
    <t>Additional Home Care Provision</t>
  </si>
  <si>
    <t>Home Care capacity to support hospital discharge</t>
  </si>
  <si>
    <t>Additional Social Care Workforce Capacity</t>
  </si>
  <si>
    <t>Additional social care workforce capacity : recruitment and retention</t>
  </si>
  <si>
    <t>Mental Health Provision</t>
  </si>
  <si>
    <t>Community Based Support for Mental Health</t>
  </si>
  <si>
    <t>Pathway 1 Transfer of Care Hub Model</t>
  </si>
  <si>
    <t>Transfer of care hub model</t>
  </si>
  <si>
    <t>Additional Reablement Provision</t>
  </si>
  <si>
    <t>Added Reablement capacity to support discharge - community</t>
  </si>
  <si>
    <t>Care Navigators</t>
  </si>
  <si>
    <t>to provide informationand practical help regardingcare and support options in the local community</t>
  </si>
  <si>
    <t>DP PA Finder register</t>
  </si>
  <si>
    <t>register of PA's to support people with disabilities and long term health conditions to live independently</t>
  </si>
  <si>
    <t>Re-ablement - Commissioned Care</t>
  </si>
  <si>
    <t>Reablement - Recruitment of Reablement Team</t>
  </si>
  <si>
    <t>Mobile Nights Service</t>
  </si>
  <si>
    <t xml:space="preserve">Mobile nights provides an overnight peripatetic service for people living in their own homes.  This commission removed costly waking nights service and effectively supports people staying at home.  </t>
  </si>
  <si>
    <t xml:space="preserve">Home First </t>
  </si>
  <si>
    <t>Expanded Home First Function of 102 wte</t>
  </si>
  <si>
    <t>Care Home Placement Officer</t>
  </si>
  <si>
    <t>To support hospital discharges into Wirral Care Homes</t>
  </si>
  <si>
    <t>Trusted Assessor</t>
  </si>
  <si>
    <t xml:space="preserve">Supporting quality in care homes and reducing NWAS calls/ED dedicated nurse-trusted assessor completing care home assessments in acut settings, reducing LOS and supporting DToC. HICM requirement </t>
  </si>
  <si>
    <t>Single Point of Access</t>
  </si>
  <si>
    <t>Providing a single point of access to accessing poc</t>
  </si>
  <si>
    <t>Wirral Mind Floating Support Service</t>
  </si>
  <si>
    <t>Supporting people with mental health needs to enhance the local care pathway</t>
  </si>
  <si>
    <t>Short Term Residential Support</t>
  </si>
  <si>
    <t>Temporary reablement (alternative support while adaptations made to home)</t>
  </si>
  <si>
    <t>Spot purchase packages of care</t>
  </si>
  <si>
    <t>Integrated Neighbourhood Teams</t>
  </si>
  <si>
    <t>ASC Discharge Fund Schemes</t>
  </si>
  <si>
    <t>Contribution to Solent Summerlee (formerly Jubilee unit)</t>
  </si>
  <si>
    <t>19a</t>
  </si>
  <si>
    <t>Additional staffing to support timely care act assessment and discharge support</t>
  </si>
  <si>
    <t>17a</t>
  </si>
  <si>
    <t>Summerlee Surge Beds (formerly Jubilee unit)</t>
  </si>
  <si>
    <t>Summerlee Surge Beds</t>
  </si>
  <si>
    <t>Discharge Fund - Surrey Heartlands Pathway 1</t>
  </si>
  <si>
    <t>Pathway 1</t>
  </si>
  <si>
    <t>Discharge Fund - Surrey Heartlands Pathway 2</t>
  </si>
  <si>
    <t>Pathway 2</t>
  </si>
  <si>
    <t>Discharge Fund - Surrey Heartlands Pathway 3</t>
  </si>
  <si>
    <t>Discharge Fund - Surrey Heartlands Staffing</t>
  </si>
  <si>
    <t>Discharge Fund - Heartlands SCC</t>
  </si>
  <si>
    <t>Discharge Fund - Frimley ICB</t>
  </si>
  <si>
    <t>Discharge Fund - Frimley SCC</t>
  </si>
  <si>
    <t>Reablement/ Rapid response</t>
  </si>
  <si>
    <t>Rapid Response/ Quick Start Reablement</t>
  </si>
  <si>
    <t>Carer Liaison in Hospital</t>
  </si>
  <si>
    <t>Discharge Support</t>
  </si>
  <si>
    <t>Age Uk Help at home service</t>
  </si>
  <si>
    <t>1:1 support in care homes</t>
  </si>
  <si>
    <t>Inreach social work support to TOC</t>
  </si>
  <si>
    <t>Dementia and nursing beds</t>
  </si>
  <si>
    <t>Additional capacity for short term placements</t>
  </si>
  <si>
    <t xml:space="preserve">Additional social work staffing </t>
  </si>
  <si>
    <t>Telecare (MASCOT)</t>
  </si>
  <si>
    <t>Handy person and telecare support</t>
  </si>
  <si>
    <t>Community Equipment and Adaptions (ICES)</t>
  </si>
  <si>
    <t>Additional equipment requirements</t>
  </si>
  <si>
    <t xml:space="preserve">Funding allocated towards the continuation of D2A beds and additional home support in 2023/24.  This includes the development of a proposal around planned overnight domiciliary support, which will help us move towards a more ‘care at home’ approach, with a reduction of approximately 5% spend on bed-based care, this being used for community based care.  
We are continuing to fund a 4-week discharge to assess pathway (which includes Pathway 1 home care and Pathway 2 ‘spot-purchased’ beds - not block-booked – based on demand) in 2023/24.  Last years costs were approximately c£1.6m with the majority of spend on bed based care however during 2023/24 the aim is to move more towards Pathway 1 care at home support. 
The actual bed numbers, additional home care hours and associated spend will be locally monitored and reflected in the fortnightly D2A returns.
</t>
  </si>
  <si>
    <t xml:space="preserve">Tees Community Equipment Services (TCES)
</t>
  </si>
  <si>
    <t xml:space="preserve">Increase the capacity of the service which will enable TCES to increase the amount of same day jobs from 30 to 40 Monday to Friday. </t>
  </si>
  <si>
    <t>Complex Discharge Coordinator</t>
  </si>
  <si>
    <t>Complex Discharge Coordination role within the hospital to assist with complex discharges</t>
  </si>
  <si>
    <t>Trusted Assessor Team</t>
  </si>
  <si>
    <t xml:space="preserve">This is a request to fund 2wte additional B4 Trusted Assessors to work in North Tees Hospital to support the current team that triage, reassess, and rehabilitate patients who have been recommended a community bed upon discharge. The role of the Trusted Assessor would be to review the assessment document initially completed by ward staff to ensure it is a true representation of the patients’ needs and that the discharge pathway is the most suitable. </t>
  </si>
  <si>
    <t>Ambulance Discharge Costs</t>
  </si>
  <si>
    <t>Regional 10% contribution from ICB element of grant to fund additional capacity to support ambulance discharge costs</t>
  </si>
  <si>
    <t>Tees Mental Health Discharge Service</t>
  </si>
  <si>
    <t xml:space="preserve">Teesside Mental Health Hospital Discharge Service forms a pathway into the community from hospital, supporting people with serious mental illness to resettle in the community. </t>
  </si>
  <si>
    <t>Additional therapy workforce to support Intermediate Care Pathway 2 beds</t>
  </si>
  <si>
    <t>Additional therapy workforce to support the rehabilitation and recovery of patients discharged from the acute hospital into Intermediate Care pathway 2 beds, supporting a Home First approach. Reducing length of stay.</t>
  </si>
  <si>
    <t>Funding allocated towards the continuation of D2A beds and additional home support in 2024/25.  We are continuing to fund a 4-week discharge to assess pathway (which includes Pathway 1 home care and Pathway 2 ‘spot-purchased’ beds - not block-booked – based on demand) in 2024/25.  Estimated total costs £1.3m</t>
  </si>
  <si>
    <t>Discharge Schemes - to be confirmed</t>
  </si>
  <si>
    <t>A number of schemes will be considered by Pooled Budget Partnership Board linked to supporting hospital discharges and reducing reliance on bed-based approaches.</t>
  </si>
  <si>
    <t>Short term domiciliary care (P1)</t>
  </si>
  <si>
    <t>Take home and settle service</t>
  </si>
  <si>
    <t>Short-term residential/nursing care for someone likely to require a longer-term care home placement (P3)</t>
  </si>
  <si>
    <t>Demographic pressures in Residential placements due to discharges</t>
  </si>
  <si>
    <t>Demographice pressures in Home Care or Domiciliary Care due to discharges</t>
  </si>
  <si>
    <t xml:space="preserve">Contribution to LA’s Integrated Discharge Teams </t>
  </si>
  <si>
    <t xml:space="preserve">Workforce </t>
  </si>
  <si>
    <t xml:space="preserve">Reduced length of stay in hospital
Reduction of medically optimised </t>
  </si>
  <si>
    <t xml:space="preserve">Contribution to social care discharge pressures </t>
  </si>
  <si>
    <t>Discharge pressures</t>
  </si>
  <si>
    <t>Living Well</t>
  </si>
  <si>
    <t>Community-based Equipment</t>
  </si>
  <si>
    <t>Ageing Well</t>
  </si>
  <si>
    <t>Assistive Technology including Telecare</t>
  </si>
  <si>
    <t>Domicillary care to support hospital discharge</t>
  </si>
  <si>
    <t>Bed-based intermediate care with rehabilitation to support discharge</t>
  </si>
  <si>
    <t>Domicillary care to support hospital discharge (D2A)</t>
  </si>
  <si>
    <t>Infrastructure</t>
  </si>
  <si>
    <t>Integrated Commissioning Development</t>
  </si>
  <si>
    <t>Recovery at Home</t>
  </si>
  <si>
    <t>Farmborough Court</t>
  </si>
  <si>
    <t>Urgent care</t>
  </si>
  <si>
    <t>Integrated Discharge</t>
  </si>
  <si>
    <t xml:space="preserve">Social Care Multi-disciplinary staff to support discharge and admission avoidance </t>
  </si>
  <si>
    <t xml:space="preserve">Multi-disciplinary staff to support  discharge and admission avoidance </t>
  </si>
  <si>
    <t>Care Home Discharge Hub -Intermediate Care Beds</t>
  </si>
  <si>
    <t xml:space="preserve">Care home hubs providing intermediate bedded care with attached MDT support </t>
  </si>
  <si>
    <t>Home First - Therapists</t>
  </si>
  <si>
    <t>Workforce to support with intermediate home based care to support timely discharge from hospital</t>
  </si>
  <si>
    <t>Home First - Home Care</t>
  </si>
  <si>
    <t>Intermediate home care to support timely discharge from hospital</t>
  </si>
  <si>
    <t xml:space="preserve">Care home placements to support hospital discharge </t>
  </si>
  <si>
    <t xml:space="preserve">Care home placements to support discharges from hospital </t>
  </si>
  <si>
    <t>ICB Discharge Funding - Bridging Care</t>
  </si>
  <si>
    <t>Bridging service to support patients on P1 pathway to be discharged sonner</t>
  </si>
  <si>
    <t>ICB Discharge Funding - Care Homes Training</t>
  </si>
  <si>
    <t>Training for care home staff with high turnover to maintain as much proactive care in the care home to prevent admissions</t>
  </si>
  <si>
    <t>ICB Discharge Funding - Mental Health Step Down Beds</t>
  </si>
  <si>
    <t>Commissioning of 6 Beds to support flow of Mental Health patients out of the acute sector and into the community</t>
  </si>
  <si>
    <t>ICB Discharge Funding - Mental Health Step Down Staffing support</t>
  </si>
  <si>
    <t>Care Workers to support patients in Mental Health step down beds</t>
  </si>
  <si>
    <t>Social Worker and Housing Officer to support flow of patients in Mental Health Step Down Beds</t>
  </si>
  <si>
    <t>ICB Discharge Funding - Care Home Discharge support -Challenging Behaviours</t>
  </si>
  <si>
    <t>Nurse role to work with consultant and psychology to support care homes to manage patients with challenging behaviours</t>
  </si>
  <si>
    <t>ICB Discharge Funding - Complex Discharge support</t>
  </si>
  <si>
    <t>Scheme to support patients who are homeless, have challenging social behaviours, and dependencies</t>
  </si>
  <si>
    <t>LA Adult Social Care Discharge Grant</t>
  </si>
  <si>
    <t>LA Discharge Grant</t>
  </si>
  <si>
    <t>Furness</t>
  </si>
  <si>
    <t xml:space="preserve">Contribution to NWL managed schemes and monies maged by NWL ICB. </t>
  </si>
  <si>
    <t>Unclear commissioning (non CHC)</t>
  </si>
  <si>
    <t xml:space="preserve">Contribution to NWL managed schemes and monies maged by NWL ICB. To support the management and funding of patients’ care packages post hospital discharge where the commissioning responsibility is unclear, and to fund a dedicated clinical resource to take on responsibility for clinical/individual patient decisions following hospital discharge whilst decisions are made regarding responsibility for the patient’s care package post hospital discharge. </t>
  </si>
  <si>
    <t>Strategic support</t>
  </si>
  <si>
    <t>P3 incl Dementia/Delirium/Challenging</t>
  </si>
  <si>
    <t>Local schemes to address P3 pway blockages</t>
  </si>
  <si>
    <t>Active Recovery Beds</t>
  </si>
  <si>
    <t>This service affords customers time, post discharge to recover and commence reablement to support them back to a level of independence, thus reducing the need for large packages of care and promoting self-support and independence.  This involves all health and social care partners</t>
  </si>
  <si>
    <t>Community Connectors</t>
  </si>
  <si>
    <t>A team who support, signpost and/or refer people on discharge onto appropriate services to meet their new needs post discharge</t>
  </si>
  <si>
    <t>Homecare and Enhanced Assessment</t>
  </si>
  <si>
    <t>Transforming homecare programme in place to maximise homecare &amp; reablement capacity</t>
  </si>
  <si>
    <t>Short term care services</t>
  </si>
  <si>
    <t>Increased demand for short term care services following discharge from hospital</t>
  </si>
  <si>
    <t>Lincolnshire Community Equipment Services</t>
  </si>
  <si>
    <t>Community equipment Section 75 between CCG and Lincolnshire County Council</t>
  </si>
  <si>
    <t>Intermediate Care Services</t>
  </si>
  <si>
    <t>Ongoing intermediate care and reablement services</t>
  </si>
  <si>
    <t>Managing Discharges and Admission Avoidance</t>
  </si>
  <si>
    <t xml:space="preserve">NEAS PTS 
</t>
  </si>
  <si>
    <t>Facilitating discharge to alternative pathways care. Integrated social work team to expedite discharge from hospital.</t>
  </si>
  <si>
    <t>Short Term Discharge Packages</t>
  </si>
  <si>
    <t>Discharge Hub Staffing</t>
  </si>
  <si>
    <t>Expanded Promoting Independance Centre</t>
  </si>
  <si>
    <t>Gateshead Equipment Service HD Contribuiton</t>
  </si>
  <si>
    <t>Age UK (Hospital to Home and Increased Day Provision</t>
  </si>
  <si>
    <t>Provision of Homecare/Dom Care Placements to support Discharge</t>
  </si>
  <si>
    <t>Commissioning capacity</t>
  </si>
  <si>
    <t>Step down beds</t>
  </si>
  <si>
    <t>discharge to assess</t>
  </si>
  <si>
    <t>Short Term winter beds</t>
  </si>
  <si>
    <t>Short term winter beds complex</t>
  </si>
  <si>
    <t>Agency staff for reablement</t>
  </si>
  <si>
    <t>Intermediate Care service</t>
  </si>
  <si>
    <t>domiciliary care packages</t>
  </si>
  <si>
    <t>Additional or redeployed capacity to undertake assessments</t>
  </si>
  <si>
    <t>Placement or home care brokerage</t>
  </si>
  <si>
    <t>Supporting double handed to single handed care</t>
  </si>
  <si>
    <t>Training package to enable a reduction in care packages to single handed care</t>
  </si>
  <si>
    <t>Assistive technology to support discharge</t>
  </si>
  <si>
    <t xml:space="preserve">Contingency for winter surge </t>
  </si>
  <si>
    <t>Monitoring and responding to system demand</t>
  </si>
  <si>
    <t>D2A</t>
  </si>
  <si>
    <t>8 assessment beds</t>
  </si>
  <si>
    <t>Increase to Wellbeing Navigation</t>
  </si>
  <si>
    <t>Funding to support discharge activities as agreed at JCMG in March 2024</t>
  </si>
  <si>
    <t>IPC</t>
  </si>
  <si>
    <t xml:space="preserve">Dedicated IPC officer for prevention of infection in care homes </t>
  </si>
  <si>
    <t>Intermediate tier</t>
  </si>
  <si>
    <t>Community staffing</t>
  </si>
  <si>
    <t>wider system support</t>
  </si>
  <si>
    <t>Community Therapy staffing</t>
  </si>
  <si>
    <t>Proactive Discharge corordination</t>
  </si>
  <si>
    <t>Enhanced recovery beds</t>
  </si>
  <si>
    <t>Carers support</t>
  </si>
  <si>
    <t>Low level support</t>
  </si>
  <si>
    <t>Care at home</t>
  </si>
  <si>
    <t xml:space="preserve">Short stay </t>
  </si>
  <si>
    <t>Short stay residential placements</t>
  </si>
  <si>
    <t>Growth in home care</t>
  </si>
  <si>
    <t>Anticipated growth in home care hours</t>
  </si>
  <si>
    <t>Growth in residential care</t>
  </si>
  <si>
    <t>anticipated growth in residential/ nursing placements</t>
  </si>
  <si>
    <t>Additional Social Workers</t>
  </si>
  <si>
    <t>Additional community capacity</t>
  </si>
  <si>
    <t>Investment into the community night service</t>
  </si>
  <si>
    <t>Home First pump priming</t>
  </si>
  <si>
    <t>Investment into the community Active Recovery service</t>
  </si>
  <si>
    <t>Temp to Perm' placements</t>
  </si>
  <si>
    <t>Discharge to Assess bed placements</t>
  </si>
  <si>
    <t xml:space="preserve">P2 discharge to assess </t>
  </si>
  <si>
    <t>Spot Purchased Discharge to Assess to support pathway 2</t>
  </si>
  <si>
    <t>TOC hub</t>
  </si>
  <si>
    <t>investment in TOC hub staffing to support trusted assessment</t>
  </si>
  <si>
    <t>Bevan healthcare primary care cover to the 'out of hospital project'</t>
  </si>
  <si>
    <t>Primary care support for the homeless population</t>
  </si>
  <si>
    <t xml:space="preserve">Housing workers </t>
  </si>
  <si>
    <t>Housing workers in dedicated to the TOC hub</t>
  </si>
  <si>
    <t xml:space="preserve">BHCC MH Step Down Service </t>
  </si>
  <si>
    <t xml:space="preserve">MH Intermediate Care </t>
  </si>
  <si>
    <t>VNG</t>
  </si>
  <si>
    <t>Bariatric Bed Provision</t>
  </si>
  <si>
    <t xml:space="preserve">Additional beds </t>
  </si>
  <si>
    <t xml:space="preserve">Medical Cover </t>
  </si>
  <si>
    <t>For additional Beds</t>
  </si>
  <si>
    <t>Homecare / Spot Purchase</t>
  </si>
  <si>
    <t>Additional Homecare capcity</t>
  </si>
  <si>
    <t>Additional Discharge Roles (UHSx &amp; SCFT)</t>
  </si>
  <si>
    <t>Supporting Transfer Hub</t>
  </si>
  <si>
    <t>Additional Homecare capacity</t>
  </si>
  <si>
    <t>Additional bed capacity</t>
  </si>
  <si>
    <t>Pathway 3 Additional Placement</t>
  </si>
  <si>
    <t>Pathway 1 - Staff</t>
  </si>
  <si>
    <t xml:space="preserve">Staffing and administration </t>
  </si>
  <si>
    <t xml:space="preserve">Homecare/Dom Care   </t>
  </si>
  <si>
    <t>Pathway 3 Homecare to support discharge</t>
  </si>
  <si>
    <t>Pathway 3 - MDT</t>
  </si>
  <si>
    <t>Mental Health discharge transformation</t>
  </si>
  <si>
    <t>Embedding of dsicharge and review processes for MH beds</t>
  </si>
  <si>
    <t>Acute discharge team steff to improve 7 day discharges and support coordination</t>
  </si>
  <si>
    <t>To provide discharge support to patients with dementia in last year of life</t>
  </si>
  <si>
    <t>Discharge roles at CRH to enable P1 discharges</t>
  </si>
  <si>
    <t>Roles to reduce delays from hub in sourcing P1 for discharge</t>
  </si>
  <si>
    <t>Reablement care to support discharge</t>
  </si>
  <si>
    <t>Increase and improve Community (CRT) team providing P1 care to support discharge 7 per week</t>
  </si>
  <si>
    <t>VCSE P0 discharge support</t>
  </si>
  <si>
    <t>scheme to deliver low level P0 support for transport home and same day support</t>
  </si>
  <si>
    <t>Schemes to deliver the JUCD pathway 1 transformation strategy to be assessed against assurance framework</t>
  </si>
  <si>
    <t xml:space="preserve">CRH PVI Brokerage </t>
  </si>
  <si>
    <t>Brokerage for P3 discharges from CRH</t>
  </si>
  <si>
    <t xml:space="preserve">1 group manager operatioanal lead </t>
  </si>
  <si>
    <t>to support discharges</t>
  </si>
  <si>
    <t>Social care practitioner</t>
  </si>
  <si>
    <t xml:space="preserve">to undertake reviews of existing clients to free up capacity in home care and residential placements </t>
  </si>
  <si>
    <t>Community support worker</t>
  </si>
  <si>
    <t xml:space="preserve">OT's to support review of double handling </t>
  </si>
  <si>
    <t>to undertake reviews of double ups</t>
  </si>
  <si>
    <t>Mental health workers</t>
  </si>
  <si>
    <t>support discharges from MH beds</t>
  </si>
  <si>
    <t>System Staff to enable transformation of discharge</t>
  </si>
  <si>
    <t>to provide increase in transport capacity to discharge patients</t>
  </si>
  <si>
    <t>Integrated Community Equipment Service - additional</t>
  </si>
  <si>
    <t>Borkerage system</t>
  </si>
  <si>
    <t>PA system</t>
  </si>
  <si>
    <t>set up approved lsit of PA and micro  providers</t>
  </si>
  <si>
    <t>Continuation of UEC non recurrent funding to increase P2b flow</t>
  </si>
  <si>
    <t xml:space="preserve">Proportion of costs supporting P3 assessments in PVI homes (likely to include CHC) </t>
  </si>
  <si>
    <t>P2 Bedded care remodelling and management</t>
  </si>
  <si>
    <t>Increase capacity and start to bridge bedded care gap</t>
  </si>
  <si>
    <t>P1 Integration remodelling and management</t>
  </si>
  <si>
    <t>Increase capacity and start to bridge P1 gap</t>
  </si>
  <si>
    <t>Budget  to support equipment for supported discharges to cover addtional demand</t>
  </si>
  <si>
    <t>King's Outreach Therapy service</t>
  </si>
  <si>
    <t>additional therapists to support hospital to home transition</t>
  </si>
  <si>
    <t>Housing related step down</t>
  </si>
  <si>
    <t>Community capacity step down beds to support swift discharge</t>
  </si>
  <si>
    <t xml:space="preserve">Acute step down </t>
  </si>
  <si>
    <t>intermediate care beds</t>
  </si>
  <si>
    <t>Support to unpaid carers - Age UK</t>
  </si>
  <si>
    <t>Support to identified carers at the point of discharge, assessment at home</t>
  </si>
  <si>
    <t>Direct Payment enhanced model/to support discharge</t>
  </si>
  <si>
    <t>Identify and support those who could participate in a direct payment</t>
  </si>
  <si>
    <t>Additional services to support discharge</t>
  </si>
  <si>
    <t>Enhanced support to enable going home</t>
  </si>
  <si>
    <t>Hospital at home additional third party costs</t>
  </si>
  <si>
    <t>Intermediate care social workers</t>
  </si>
  <si>
    <t>Mental health discharges</t>
  </si>
  <si>
    <t>Occupational therapy assessments</t>
  </si>
  <si>
    <t>Homeless</t>
  </si>
  <si>
    <t>Homeless support in the community</t>
  </si>
  <si>
    <t>Specialist medical respite support for homeless</t>
  </si>
  <si>
    <t>42b</t>
  </si>
  <si>
    <t>Meeting additional cost on existing projects (LA)</t>
  </si>
  <si>
    <t>Meeting additional cost on existing projects</t>
  </si>
  <si>
    <t>43b</t>
  </si>
  <si>
    <t>Meeting additional cost on existing projects (ICB)</t>
  </si>
  <si>
    <t xml:space="preserve">social care staffing costs and capacity to enable  timely discharge </t>
  </si>
  <si>
    <t>decision making for patients who may have social care needs and require care and support post discharge</t>
  </si>
  <si>
    <t>DTA Business Case - Pathway 0</t>
  </si>
  <si>
    <t>Enhanced Hospital Discharge Service &amp; Pathway 0 Wellbeing Calls (voluntary sector)</t>
  </si>
  <si>
    <t>DTA Business Case - Pathway 1</t>
  </si>
  <si>
    <t>Mainstream care and staffing resilience to support</t>
  </si>
  <si>
    <t>Therapy at Home Support (CLCH)</t>
  </si>
  <si>
    <t>DTA Business Case - Pathway 2</t>
  </si>
  <si>
    <t>DTA / IMC Beds including plus size beds and staffing resilience to support</t>
  </si>
  <si>
    <t>DTA Wrap Around Support across health and social care</t>
  </si>
  <si>
    <t>DTA Business Case - Pathways 0-3</t>
  </si>
  <si>
    <t>Enhanced Unplanned Care Provision SPOC (CLCH)</t>
  </si>
  <si>
    <t>Discharge Support - VCS (CPICB)</t>
  </si>
  <si>
    <t>Personalised Budgets (CPICB)</t>
  </si>
  <si>
    <t>Transfer of Care Hub (CPICB)</t>
  </si>
  <si>
    <t>Additional Capacity - Virtual Wards (CPICB)</t>
  </si>
  <si>
    <t>Supporting proactive care at home (these pathways are step up and step down supporting early discharge for monitoring at home.  Work is focusing on Length of Stay, and key focus on cardiology services to support discharges from two hospitals.</t>
  </si>
  <si>
    <t>Additional Discharge schemes to support hospital discharge in 2024/25 (replaces Scheme 44)</t>
  </si>
  <si>
    <t>Funding required over and above the Discharge funding to support the DTA Business Case, include C&amp;P and staffing resilience</t>
  </si>
  <si>
    <t>Additional Discharge schemes to support hospital discharge in 2024/25 (replaces Scheme 45)</t>
  </si>
  <si>
    <t xml:space="preserve">Funding required over and above the Discharge funding to support the DTA Busscess Case, specifically beds </t>
  </si>
  <si>
    <t>Discharge to Assess Beds</t>
  </si>
  <si>
    <t>Hospital to Home Service (Extended)</t>
  </si>
  <si>
    <t>Hospital to Home Service British Red Cross</t>
  </si>
  <si>
    <t>TEC Hospital Discharge</t>
  </si>
  <si>
    <t>TEC Hospital Discharge Pilot</t>
  </si>
  <si>
    <t>Home Care Hours to support Discharge</t>
  </si>
  <si>
    <t>Bed &amp; Breakfast (Rough Sleepers/No recourse to public funds)</t>
  </si>
  <si>
    <t>Social Worker/OT posts within Hospital Discharge</t>
  </si>
  <si>
    <t>Hospital / CRT Delivering extended hours / Bank holidays</t>
  </si>
  <si>
    <t>Complex cases - High Cost Placement (including MH)</t>
  </si>
  <si>
    <t>Brokerage staff</t>
  </si>
  <si>
    <t>33b</t>
  </si>
  <si>
    <t>Minor Works required to support people to be discharged from Hospital</t>
  </si>
  <si>
    <t>38b</t>
  </si>
  <si>
    <t>Self-Neglect - Blitz Cleans</t>
  </si>
  <si>
    <t>39b</t>
  </si>
  <si>
    <t>Social Care Workforce Development</t>
  </si>
  <si>
    <t>Social Care Workforce Development and Retention</t>
  </si>
  <si>
    <t>Enablement Homecare &amp; Beds</t>
  </si>
  <si>
    <t>Local Authority Discharge Funding will be used to support the cost of domiciliary care packages following hospital discharges, step down to care homes and residential care beds (short term and long term including complex/nursing care) and workforce recruitment, retention and cover as required to support this.</t>
  </si>
  <si>
    <t>Bridging Care to support P1 discharges</t>
  </si>
  <si>
    <t>Central ICB Support for Borough based teams: support to improve flow across the system e.g. BI support to develop dashboards, analytical support for identifying areas for improvement for the discharge profile, oversight needed for monitoring expenditure of programmes.</t>
  </si>
  <si>
    <t>Home Care/Care Home sustainability</t>
  </si>
  <si>
    <t>To meet the challenges of escalating cost pressures within this service, relating to inflation, transitions and rising demand for adult care.</t>
  </si>
  <si>
    <t xml:space="preserve">SYHA Discharge Support </t>
  </si>
  <si>
    <t xml:space="preserve">Additional housing inreach on to ward to support with housing issues to support discharge </t>
  </si>
  <si>
    <t xml:space="preserve">Community Equipment </t>
  </si>
  <si>
    <t xml:space="preserve">Supply and delivery of additional Community based equipment to increase ability to discharge faster </t>
  </si>
  <si>
    <t xml:space="preserve">Alternative to Admission </t>
  </si>
  <si>
    <t>Spot purchase short term stay to help manage a crisis situation.</t>
  </si>
  <si>
    <t xml:space="preserve">Hospice - Clinical Nurse Specialist </t>
  </si>
  <si>
    <t>Clinical Nurse Specialist which will enable increased community activity allowing the management of discharged hospital patients</t>
  </si>
  <si>
    <t>Hospice - Increased Inpatient Unit costs</t>
  </si>
  <si>
    <t>Improve the management of discharge from the hospice thus increasing bed availability for the NHS hospital to discharge to.</t>
  </si>
  <si>
    <t xml:space="preserve">CHC –  assessments </t>
  </si>
  <si>
    <t>Increase number and speed of assessments to improve flow</t>
  </si>
  <si>
    <t>Integrated Discharge Team</t>
  </si>
  <si>
    <t>Additional avoidance / front door capacity</t>
  </si>
  <si>
    <t>Reablement expansion</t>
  </si>
  <si>
    <t>Additional  hours dedicated to hospital discharge + funding for a Deputy Manager post</t>
  </si>
  <si>
    <t>Davies Court Intermediate Care</t>
  </si>
  <si>
    <t>Support discharge capacity and admission avoidance</t>
  </si>
  <si>
    <t>Rothercare - installer</t>
  </si>
  <si>
    <t xml:space="preserve">Additional post to support discharge and avoidance </t>
  </si>
  <si>
    <t>Housing Officer</t>
  </si>
  <si>
    <t>Housing officer align to ACT/IDT</t>
  </si>
  <si>
    <t>CHC assessors</t>
  </si>
  <si>
    <t>CHC co-ordinators in practice hub</t>
  </si>
  <si>
    <t>MH Discharge</t>
  </si>
  <si>
    <t>MH discharge co-ordinator due to DToC</t>
  </si>
  <si>
    <t xml:space="preserve">Intermediate Care </t>
  </si>
  <si>
    <t>Athorpe Lodge 24 Community Beds fee Uplift</t>
  </si>
  <si>
    <t>Trusted Assessor for Care Homes</t>
  </si>
  <si>
    <t>Trusted Assessor for Care Homes over 7 days</t>
  </si>
  <si>
    <t>Administrative Support</t>
  </si>
  <si>
    <t xml:space="preserve">Home Care Temporary Block Capacity - if capacity shortfall home care </t>
  </si>
  <si>
    <t>Short Term spot placements</t>
  </si>
  <si>
    <t>Short Term spot beds to support Hospital Discharges</t>
  </si>
  <si>
    <t xml:space="preserve">Complex needs Intermediate Care </t>
  </si>
  <si>
    <t>1:1 capacity for complex or double handed IMC cases</t>
  </si>
  <si>
    <t xml:space="preserve">Proportionate Care Lead </t>
  </si>
  <si>
    <t>To look at safe single handed care in bed and community based locations</t>
  </si>
  <si>
    <t>Vocationally Qualified Assessment Officer</t>
  </si>
  <si>
    <t>To support the Proportionate Care Lead for single handed care</t>
  </si>
  <si>
    <t>Waiting Lists / LD Review Officer</t>
  </si>
  <si>
    <t>To support timely assessments and reviews</t>
  </si>
  <si>
    <t>Operations Manager (Provider Services)</t>
  </si>
  <si>
    <t>Additional capacity to support service transformation</t>
  </si>
  <si>
    <t>Home from Hospital - extension</t>
  </si>
  <si>
    <t xml:space="preserve">Bridging service prior to RMBC enablement service capacity </t>
  </si>
  <si>
    <t>Deputy Head of Mental Health Services</t>
  </si>
  <si>
    <t>Oversight and management of the Approved Mental Health Professional Service</t>
  </si>
  <si>
    <t>Additional capacity at front door</t>
  </si>
  <si>
    <t xml:space="preserve">To support timely assessments    </t>
  </si>
  <si>
    <t>Additional Commissioning Capacity</t>
  </si>
  <si>
    <t>To carry out data entry requirements to identify risks and promote quality in contracted provision</t>
  </si>
  <si>
    <t>Contract Compliance Officers x 2 FTE</t>
  </si>
  <si>
    <t>To promote quality in contracted provision to support complex hospital discharges</t>
  </si>
  <si>
    <t>Rothercare -  additional staffing</t>
  </si>
  <si>
    <t>Enhanced service provision and response</t>
  </si>
  <si>
    <t>Business intelligance and reporting system</t>
  </si>
  <si>
    <t>End of Life &amp; Meds admin care services</t>
  </si>
  <si>
    <t>The services consist of: a domiciliary care agency providing medication administration to support Distrct Nurses and end of life care provision</t>
  </si>
  <si>
    <t>Live in Care options</t>
  </si>
  <si>
    <t>To provide short term live in care/1-1 options for people who have had a deterioration in their cognitive abilities or are suffering from delirium to be discharged home from hospital.  Short term up to 2 weeks</t>
  </si>
  <si>
    <t>Bridging Care</t>
  </si>
  <si>
    <t>Short term service to provide immediate support to a person discharged from hospital</t>
  </si>
  <si>
    <t>Transport Service</t>
  </si>
  <si>
    <t>To provide a flexible patient transport service 08:00am - 08:00pm, 7 days a week.  It will be complemented by a service for conveying ,equipment TTO's etc.</t>
  </si>
  <si>
    <t>Hospital support worker</t>
  </si>
  <si>
    <t>To provide support to the Hospital Social Work team</t>
  </si>
  <si>
    <t>Ward based therapists</t>
  </si>
  <si>
    <t>A range of therapy posts to support ward based therapy teams for a six month period</t>
  </si>
  <si>
    <t xml:space="preserve">OT Triage </t>
  </si>
  <si>
    <t>To support the triage of patients to determine the appropriate therapy support in the right place</t>
  </si>
  <si>
    <t>Step down beds for mental health</t>
  </si>
  <si>
    <t>To provide additional funding for spot placement costs following discharge from acute mental health setting</t>
  </si>
  <si>
    <t>Admin</t>
  </si>
  <si>
    <t>Administration element (2%)</t>
  </si>
  <si>
    <t xml:space="preserve">Pathway 2 beds </t>
  </si>
  <si>
    <t>A revised approach to pathway 2 beds based upon a single site facility</t>
  </si>
  <si>
    <t>Integrated Discharge Hub Housing Post</t>
  </si>
  <si>
    <t>To support homeless hospital patients and facilitate timely discharge</t>
  </si>
  <si>
    <t>Integrated Discharge Hub VCSE</t>
  </si>
  <si>
    <t>A role to support the discharge hub and signpost to and facilitate voluntary sector support</t>
  </si>
  <si>
    <t>Pathway 1 costs</t>
  </si>
  <si>
    <t>A contribution to our new integrated home first approach to increase capacity</t>
  </si>
  <si>
    <t>Community alarm devices</t>
  </si>
  <si>
    <t>To assist with hospital discharge by offering technology to help with independence</t>
  </si>
  <si>
    <t>ICB beds</t>
  </si>
  <si>
    <t>A one-off contribution towards the cost of step down beds whilst pathway 2 is revised</t>
  </si>
  <si>
    <t>Independent Care Home Assessor</t>
  </si>
  <si>
    <t>To extend the capacity of our trusted assessor function in the hospital to facilitate timely discharge</t>
  </si>
  <si>
    <t>Hospital discharge, planning and support</t>
  </si>
  <si>
    <t>Commissioning project management to support Discharge Fund initiatives</t>
  </si>
  <si>
    <t xml:space="preserve">Support for complex discharge cases </t>
  </si>
  <si>
    <t>Targeted out of hospital care</t>
  </si>
  <si>
    <t>Unfunded homecare and crisis intervention packages (single and double handed)</t>
  </si>
  <si>
    <t xml:space="preserve">Unfunded residential, nursing and supported living placements </t>
  </si>
  <si>
    <t>Unfunded reablement packages/reablement pilot</t>
  </si>
  <si>
    <t xml:space="preserve">Workforce support </t>
  </si>
  <si>
    <t>LA Discharge Fund - Support Packages</t>
  </si>
  <si>
    <t>Supporting Hospital Discharges</t>
  </si>
  <si>
    <t>ICB Discharge Fund - Support Packages</t>
  </si>
  <si>
    <t>ICB Discharge Fund - Bridging Service</t>
  </si>
  <si>
    <t>Reablement Capacity</t>
  </si>
  <si>
    <t xml:space="preserve">Increasing Reablement and reviewing Capacity </t>
  </si>
  <si>
    <t>Mental Health Discharge Pathways</t>
  </si>
  <si>
    <t>Discharges-Short Term Support Home Care</t>
  </si>
  <si>
    <t>Promoting discharge from hospital</t>
  </si>
  <si>
    <t>Physiotherapy input</t>
  </si>
  <si>
    <t>Delayed Transfer of Care</t>
  </si>
  <si>
    <t xml:space="preserve">Coordination and administration of Home First support </t>
  </si>
  <si>
    <t>Discharges- Live-in care</t>
  </si>
  <si>
    <t>Discharges- Nursing Resource</t>
  </si>
  <si>
    <t>Homefirst</t>
  </si>
  <si>
    <t>Discharges-Hospital Discharge Co-ordinator</t>
  </si>
  <si>
    <t>Occupational Therapy input</t>
  </si>
  <si>
    <t>HomeFirst</t>
  </si>
  <si>
    <t>Pharmacist input</t>
  </si>
  <si>
    <t>Hospital Social Worke Team Manager</t>
  </si>
  <si>
    <t>Hospital Social work Administrator</t>
  </si>
  <si>
    <t>Interim reablement beds</t>
  </si>
  <si>
    <t>WSDS-MH-01 - MH Discharge Hub- Social Workers and CPST</t>
  </si>
  <si>
    <t xml:space="preserve">Increase infratructure and assessment capacity specifically for MH patients to support discharge. </t>
  </si>
  <si>
    <t>WSDS-MH-02 - AMHP in ED (SRH / WGH / PRH)</t>
  </si>
  <si>
    <t xml:space="preserve">Increase same day discharge of MH from ED. </t>
  </si>
  <si>
    <t>WSDS-AC-01 - Additional Social Work Capacity</t>
  </si>
  <si>
    <t>Care hours to support D2A beds and Crisis House patients.</t>
  </si>
  <si>
    <t>WSDS-AC-03 - Capacity to support spot bed commissioning</t>
  </si>
  <si>
    <t>Supporting administration of spot bed schemes.</t>
  </si>
  <si>
    <t>WSDS-HF-01 - Domicillory Care Rounds</t>
  </si>
  <si>
    <t>Additional contracted care rounds phased as required to support system flow.</t>
  </si>
  <si>
    <t>Sussex Discharge Programme Support</t>
  </si>
  <si>
    <t>Provision of programme support to the Sussex Discharge Programme.</t>
  </si>
  <si>
    <t>WSDS-MH-03 - Mental Health D2A and Home First</t>
  </si>
  <si>
    <t xml:space="preserve">WSDS-AD-01 - Same Day Discharge Front Door Practitioner </t>
  </si>
  <si>
    <t xml:space="preserve">Support Same day discharge. </t>
  </si>
  <si>
    <t>WSDS-AD-02 - DISCO (Admin &amp; Additional Hours)</t>
  </si>
  <si>
    <t>Help manage increased MRD demand.</t>
  </si>
  <si>
    <t>WSDS-AD-04 - SDEC Discharge Team (SaSH)</t>
  </si>
  <si>
    <t>WSDS-AD-05 - TOCH Manager</t>
  </si>
  <si>
    <t>Transfer of Care Hub resource.</t>
  </si>
  <si>
    <t>WSDS-AD-06 - Tail Costs</t>
  </si>
  <si>
    <t>WSDS-AC-02 - Self-Funder Placement Support</t>
  </si>
  <si>
    <t>A reduction in LoS for MRD self-funders. Note that the expected outputs are beneficiaries as this scheme provides support for self-funders to find placements rather than actual placements.</t>
  </si>
  <si>
    <t>WSDS-BC-01 - Additional Beds</t>
  </si>
  <si>
    <t>Step down beds to support HF flow out of acute</t>
  </si>
  <si>
    <t>WSDS-HF-02 - Home First UCR+ and Support Discharge</t>
  </si>
  <si>
    <t>Additional flow and capacity within Home First.</t>
  </si>
  <si>
    <t>Reduced delayed Hospital Discharges and Supportind the Princples of Discharge to Assess</t>
  </si>
  <si>
    <t>Additional staffing for Mid Notts and North Notts D2A teams for therapy led Care to align with ICB Hub Discharge Fund Planning</t>
  </si>
  <si>
    <t xml:space="preserve">Increased numbers of people supported home from hospital at weekends (Staffing) </t>
  </si>
  <si>
    <t>Additional Ageing Well staffing capacity for reviews</t>
  </si>
  <si>
    <t xml:space="preserve">Social Workers for Joint funded Mental Health Act and NHS Continuing Healthcare </t>
  </si>
  <si>
    <t>Hospital Discharge Strategic Commissioner</t>
  </si>
  <si>
    <t xml:space="preserve">LW Strength Based Approaches and Mental Health Reforms </t>
  </si>
  <si>
    <t>Increased Social Work capacity for social supervision (Mental Health)</t>
  </si>
  <si>
    <t>Mental Capacity Act Practice Lead</t>
  </si>
  <si>
    <t xml:space="preserve">Planning Services in advance and enabling providers to recruit their workforce </t>
  </si>
  <si>
    <t>Extended Connect Plus voluntary sector capacity for people who need a small amount of support to settle at home from hospital. Bulk recruitment values based, longer contracts will attract candidates- more specialist roles.Quicker recruitment process and on-boarding</t>
  </si>
  <si>
    <t>Additional capacity in Voluntary Sector</t>
  </si>
  <si>
    <t xml:space="preserve">Learning from the evaluation of the impact of previous schemes funded using discharge funds </t>
  </si>
  <si>
    <t>Mental health step down/up beds</t>
  </si>
  <si>
    <t>Surge (Homecare provision) and bed capacity</t>
  </si>
  <si>
    <t>Improving collaboration and information sharing across health and social care services</t>
  </si>
  <si>
    <t>MH Hospital Discharge Commissioner</t>
  </si>
  <si>
    <t>Development of integrated therapy training: Occupational Therapist and Project Manager.</t>
  </si>
  <si>
    <t>Develop more integrated working across community health and social care reablement: Strategic Development Manager and Service Improvement Officer</t>
  </si>
  <si>
    <t xml:space="preserve">BCF and grants lead post </t>
  </si>
  <si>
    <t>Project lead operational work on Discharge Grant and others for ASC dept.</t>
  </si>
  <si>
    <t>Additional staff in the AMHP team</t>
  </si>
  <si>
    <t>Supporting prevention of detention in hospital and enabling community discharge under MH Act assessment with principle of least restrictive intervention</t>
  </si>
  <si>
    <t>Adult Deaf and Visually Impaired Servic</t>
  </si>
  <si>
    <t>Additional capacity to support liaison with hospitals</t>
  </si>
  <si>
    <t>Review of all short term settings</t>
  </si>
  <si>
    <t>Development of tracking system and data dashboard for all patients whose destination is not their long-term home, to support brokerage around move on to long-term destination at earliest safe opportunity</t>
  </si>
  <si>
    <t>Tec at scale proposal</t>
  </si>
  <si>
    <t>Working with operational teams to support culture change and risk management to advance the wider use of TEC.  TEC Improvement &amp; Development team to roll out across 21 remaining AW &amp; LW teams (roll out complete with 3 teams to date)</t>
  </si>
  <si>
    <t>Enablement team</t>
  </si>
  <si>
    <t>ensuring the service has sufficient resource to meet the demand and workflow from hospitals - Job Evaluation regraded posts</t>
  </si>
  <si>
    <t>Increasing social care capacity</t>
  </si>
  <si>
    <t>Needed to keep flow through system and keep pace with demand</t>
  </si>
  <si>
    <t>Practice lead</t>
  </si>
  <si>
    <t>OTs as lead contact for care providers embedding an asset based approach, supporting with provider-led reviews, encouraging and promoting single-handed support, providing moving and handling advice, promoting Assistive Technology and use of telecare/telehealth</t>
  </si>
  <si>
    <t>Review of high cost one-to-one provision</t>
  </si>
  <si>
    <t>Resource to conduct reviews and application of new methodology to prevent spot purchasing of high cost packages and to provide commissioning organisations with clarity around jointly funded care</t>
  </si>
  <si>
    <t>Reablement Total Mobile</t>
  </si>
  <si>
    <t>Additional resource for a new contract with Total Mobile to include Notts Community Healthcare</t>
  </si>
  <si>
    <t>MASH</t>
  </si>
  <si>
    <t>Supporting integrated response to safeguarding and extension of temporary increased capcaity to ensure information flows across the system in a timely and effective way</t>
  </si>
  <si>
    <t>Consultancy for TEC at scale</t>
  </si>
  <si>
    <t>Third Party support for 6 months to develop and facilitate roll-out of TEC at scale</t>
  </si>
  <si>
    <t xml:space="preserve">Adults 18-64 Demand Pressure </t>
  </si>
  <si>
    <t>Older adults - support increasing demographic and complexity of demand for care and support packages in Ageing Well Community Services</t>
  </si>
  <si>
    <t>Younger adults - Supporting the increasing demographic and complexity of need in care packages</t>
  </si>
  <si>
    <t>Preapring for Adulthood package</t>
  </si>
  <si>
    <t>The assessment and provison of support to meet the assessed needs of children, young people and young adults with SEN and disabilities</t>
  </si>
  <si>
    <t>Discharge Fund Block Beds</t>
  </si>
  <si>
    <t>Additional care home packages to speed up hospital discharge</t>
  </si>
  <si>
    <t>Discharge Fund block dom care</t>
  </si>
  <si>
    <t>Additional dom care packages to speed up hospital discharge</t>
  </si>
  <si>
    <t>Discharge Fund Additional Staff</t>
  </si>
  <si>
    <t>Additional staff to support hospital discharge including Social Workers, commissioners and financial assessments</t>
  </si>
  <si>
    <t>Discharge Fund equipment</t>
  </si>
  <si>
    <t>Additional equipment to support quicker discharges</t>
  </si>
  <si>
    <t>Additional Discharge Funding</t>
  </si>
  <si>
    <t>Training on Home First</t>
  </si>
  <si>
    <t>Admin for reporting</t>
  </si>
  <si>
    <t>Whole System Synergy/Hospital Discharge</t>
  </si>
  <si>
    <t>Carers Support</t>
  </si>
  <si>
    <t>NEAS Transport Top Slice</t>
  </si>
  <si>
    <t>Additional Medical Cover for Hospice Care</t>
  </si>
  <si>
    <t>Intermediate Care Capacity Support</t>
  </si>
  <si>
    <t>MH Hospital Discharge Extension Scheme</t>
  </si>
  <si>
    <t>Residential Placements (Emergency)</t>
  </si>
  <si>
    <t>Workforce Recruitment and Retention</t>
  </si>
  <si>
    <t>eMAR Funding - Care Homes</t>
  </si>
  <si>
    <t>Advanced nurse practitioner service to support patients at risk of admission or needing support on discharge</t>
  </si>
  <si>
    <t xml:space="preserve">Additional support for Reablement </t>
  </si>
  <si>
    <t>YHC additional reablement hours (unit in hours)</t>
  </si>
  <si>
    <t>Additional complex homecare</t>
  </si>
  <si>
    <t>Additional 24 hour care / QDS - (unit in hours)</t>
  </si>
  <si>
    <t>Additional D2A and flow capacity</t>
  </si>
  <si>
    <t>Under 65s / dual D2A capacity</t>
  </si>
  <si>
    <t>Additional social care workforce</t>
  </si>
  <si>
    <t>Mental health / hosiptal discharge / community team / broker capacity</t>
  </si>
  <si>
    <t>Additional care home capacity</t>
  </si>
  <si>
    <t>Additional complex (residential) 65+ care homes block placements.</t>
  </si>
  <si>
    <t>Additional capacity for complex residential placements</t>
  </si>
  <si>
    <t>Additional carer support capacity</t>
  </si>
  <si>
    <t>Contribution to Carer Liaison Service KHFT</t>
  </si>
  <si>
    <t xml:space="preserve">FUNDING SOURCE ADJUSTMENT - Additional home readiness capacity (non-winter) </t>
  </si>
  <si>
    <t>Deep cleans / handyman</t>
  </si>
  <si>
    <t>Discharge Hub</t>
  </si>
  <si>
    <t xml:space="preserve">A flexible and pooled multidisciplinary staffing resource to provide additional practical activity to. This team will draw upon available services and resources to expedite discharge. </t>
  </si>
  <si>
    <t>Bed Based Capacity</t>
  </si>
  <si>
    <t xml:space="preserve">Additional short-term beds to increase system capacity and speed-up safe and timely discharge. </t>
  </si>
  <si>
    <t>Home Care Capacity</t>
  </si>
  <si>
    <t>To increase home care capacity to manage discharge capacity and flow.</t>
  </si>
  <si>
    <t>Dashboard development, monitoring and Brokerage</t>
  </si>
  <si>
    <t>Additional system capacity for dashboard and monitoring, and brokerage</t>
  </si>
  <si>
    <t>Fully managed Tech enabled care service</t>
  </si>
  <si>
    <t>Carers centre - support lead</t>
  </si>
  <si>
    <t>Staffing costs</t>
  </si>
  <si>
    <t>Hospital discharge pressures</t>
  </si>
  <si>
    <t xml:space="preserve">Additional home based intermediate care capacity to meet hospital discharge pressures and maintain system flow </t>
  </si>
  <si>
    <t>Integrated Discharge beds @ Hillside Intermediate Care Centre</t>
  </si>
  <si>
    <t>Care Act Assessment Team</t>
  </si>
  <si>
    <t>WVT Integrated Care Services</t>
  </si>
  <si>
    <t>Partnerships &amp; Integration Support</t>
  </si>
  <si>
    <t>Partnerships &amp; Integration Staffing</t>
  </si>
  <si>
    <t>Integrated Discharge- Home First</t>
  </si>
  <si>
    <t>Hospital Discharge Transport</t>
  </si>
  <si>
    <t>Short-term care home beds</t>
  </si>
  <si>
    <t>Short-term home care placements</t>
  </si>
  <si>
    <t>Medical Cover for D2A Care Home Beds</t>
  </si>
  <si>
    <t>Domiciliary Care capacity to enable discharge</t>
  </si>
  <si>
    <t xml:space="preserve">Home First - Acute Flow and Discharge team </t>
  </si>
  <si>
    <t>Voluntary sector post discharge services</t>
  </si>
  <si>
    <t>End of Life Care</t>
  </si>
  <si>
    <t>ILS Admission Avoidance</t>
  </si>
  <si>
    <t>Access to complex dementia beds</t>
  </si>
  <si>
    <t>Reablement at home service</t>
  </si>
  <si>
    <t>Adult Social Care Capacity</t>
  </si>
  <si>
    <t>Primary Care Support</t>
  </si>
  <si>
    <t>Primary Care Additional Support</t>
  </si>
  <si>
    <t>GP in reach to Intermediate Tier</t>
  </si>
  <si>
    <t>Home From Hospital</t>
  </si>
  <si>
    <t>Increasing voluntary sector capacity to support with discharges</t>
  </si>
  <si>
    <t xml:space="preserve">Hospice </t>
  </si>
  <si>
    <t>Additional capacity in hospice services</t>
  </si>
  <si>
    <t>Additional G&amp;A beds</t>
  </si>
  <si>
    <t>Additional IMC beds</t>
  </si>
  <si>
    <t>Protection of Social Care</t>
  </si>
  <si>
    <t>Protection of Adult Social Care Services to enable continued whole system flow</t>
  </si>
  <si>
    <t>Reablement Service</t>
  </si>
  <si>
    <t>Short Term adult rehabilitation and reablement support</t>
  </si>
  <si>
    <t>VCSE Housing Support</t>
  </si>
  <si>
    <t>Same Day Emergency Care Frailty Ward</t>
  </si>
  <si>
    <t>Ward Based Enablement</t>
  </si>
  <si>
    <t>Acute Discharge Schemes</t>
  </si>
  <si>
    <t>Welfare Support</t>
  </si>
  <si>
    <t>Discharge</t>
  </si>
  <si>
    <t>MSE ICB - Voluntary Sector Grants</t>
  </si>
  <si>
    <t>MSE ICB - Health Funded D2A Pathway</t>
  </si>
  <si>
    <t>P2 &amp; P3 Capacity and pathway redesign</t>
  </si>
  <si>
    <t>MSE ICB - RTHB Wraparound Support</t>
  </si>
  <si>
    <t>Wraparound support to beds funded from the LA discharge fund</t>
  </si>
  <si>
    <t>Additional Bridging Capacity</t>
  </si>
  <si>
    <t>Home base intermediate care services</t>
  </si>
  <si>
    <t xml:space="preserve">Admin 1% </t>
  </si>
  <si>
    <t>Adults Mental Health Practitioner Sessional Cover Payments</t>
  </si>
  <si>
    <t>Buffer for ALL schemes</t>
  </si>
  <si>
    <t>Contingency</t>
  </si>
  <si>
    <t>By your side' increase services</t>
  </si>
  <si>
    <t>Complex Discharge Support</t>
  </si>
  <si>
    <t>OT Funding - Placements SW</t>
  </si>
  <si>
    <t>Provider Incentives (1)</t>
  </si>
  <si>
    <t>Provider Incentives (2)</t>
  </si>
  <si>
    <t>Discharge Fund (LA contribution)</t>
  </si>
  <si>
    <t>Discharge Fund (ICB contribution)</t>
  </si>
  <si>
    <t>Discharge Fund (ICB Contribution)</t>
  </si>
  <si>
    <t>Discharge Fund - ICB contribution towards housing coordination</t>
  </si>
  <si>
    <t>Discharge Fund (LA Contribution)</t>
  </si>
  <si>
    <t>Discharge Fund - Local Authority contribution towards housing coordination</t>
  </si>
  <si>
    <t>ECC discharge - ctywide Incentive Scheme Home Care</t>
  </si>
  <si>
    <t>One-off payments to incentivise rapid commencement of ongoing care packages</t>
  </si>
  <si>
    <t>ECC discharge - ctywide Incentive Scheme Residential</t>
  </si>
  <si>
    <t>One-off payments to incentivise rapid commencement of ongoing care placements</t>
  </si>
  <si>
    <t>ECC discharge - Mental Health Capacity</t>
  </si>
  <si>
    <t>Additional AMHP resource to focus triage of incoming demand</t>
  </si>
  <si>
    <t>ECC discharge - Dementia discharge support</t>
  </si>
  <si>
    <t>Provide personalised support for patients and carers in planning for discharge from hospital</t>
  </si>
  <si>
    <t>ECC discharge - Bedfinder Support</t>
  </si>
  <si>
    <t>Additional support to improve the visibility of market capacity and management of Service Placement Team demand.</t>
  </si>
  <si>
    <t xml:space="preserve">ECC discharge - Recovery to Home beds </t>
  </si>
  <si>
    <t>Recovery to Home beds  - bed capacity with wrap around support for adults requiring further period of assessment/ enablement / support planning.</t>
  </si>
  <si>
    <t>ECC discharge - Additional Reablement</t>
  </si>
  <si>
    <t>Increasing reablement capacity through existing contractual mechanisms</t>
  </si>
  <si>
    <t>ECC discharge - Local schemes TBD</t>
  </si>
  <si>
    <t>Allocation of the fund will be determined by the local partnership board and will be distributed in accordance with Discharge grant criteria and shared local priorities</t>
  </si>
  <si>
    <t>ECC discharge - Future Intermediate Care model</t>
  </si>
  <si>
    <t>Recommissioning of existing Intermediate Care offer with a focus on local integration</t>
  </si>
  <si>
    <t>ECC discharge - Admin &amp; Evaluation</t>
  </si>
  <si>
    <t>Administrative cost of payments reporting and implementation</t>
  </si>
  <si>
    <t>North ICB - Additional Community Therapy</t>
  </si>
  <si>
    <t xml:space="preserve">Additional community therapy to support reablement pathway and D2A capacity to support increase in discharges for community therapies </t>
  </si>
  <si>
    <t>North ICB - Voluntary Sector Discharge Support</t>
  </si>
  <si>
    <t>Transport, facilitation of patient discharge from hospital and ensuring access to community support (commissioned from C360)</t>
  </si>
  <si>
    <t>North ICB - Additional Case Coordinators</t>
  </si>
  <si>
    <t>Additional discharge coordinators for the Transfer of Care Hub (TOCH)</t>
  </si>
  <si>
    <t>North ICB Flow Leads</t>
  </si>
  <si>
    <t xml:space="preserve"> Flow Lead for Colchester Medicine wards</t>
  </si>
  <si>
    <t xml:space="preserve">North ICB - Trusted Assessors </t>
  </si>
  <si>
    <t xml:space="preserve">Trusted Assessors – working within the TOCH in collaboration with partners to identify those suitable for a reablement service </t>
  </si>
  <si>
    <t>North Additional discharge support services</t>
  </si>
  <si>
    <t>Social Prescribing, light touch discharge support and signposting including ED and EAU</t>
  </si>
  <si>
    <t xml:space="preserve">EoL Discharge Support Services </t>
  </si>
  <si>
    <t>North DISS</t>
  </si>
  <si>
    <t xml:space="preserve">Dementia Discharge Intensive Support </t>
  </si>
  <si>
    <t>North ICB - Reablement In Reach Service and Therapy</t>
  </si>
  <si>
    <t>Upskilling and support to care home providers in enablement practices to support transfer for adults back to their own homes</t>
  </si>
  <si>
    <t>MSE ICB - Discharge Spend - Ward Based Enablement</t>
  </si>
  <si>
    <t>MSE ICB - Discharge Spend - Acute Discharge Schemes</t>
  </si>
  <si>
    <t>MSE ICB - Discharge Spend - Welfare Support</t>
  </si>
  <si>
    <t>West - D2A Wrap around service</t>
  </si>
  <si>
    <t>D2A Wrap Around Team to support patients being discharged under the D2A pathway from acute into resi/nursing homes in West Essex. With the aim to improve outcomes for the adult and avoid unnecessary readmission to hospital</t>
  </si>
  <si>
    <t>West - Transfer of Care Hub support</t>
  </si>
  <si>
    <t>4 x TOC CSW roles to support discharge, based in CCC.  Picking up TOC functions</t>
  </si>
  <si>
    <t>West - Assistive Tech</t>
  </si>
  <si>
    <t>Assistive technology role    within CCC</t>
  </si>
  <si>
    <t>ECC discharge - Bridging/H2A MSE</t>
  </si>
  <si>
    <t>Implementation of a new model to improve intermediate care response times</t>
  </si>
  <si>
    <t>ECC discharge - Bridging/H2A NEE</t>
  </si>
  <si>
    <t>ECC discharge - Bridging/H2A WE</t>
  </si>
  <si>
    <t>North ICB - Home to Assess 2024.25 ECC</t>
  </si>
  <si>
    <t>Home to Assess Service - supporting home first principles</t>
  </si>
  <si>
    <t>North ICB - TOCH Development Technology Enabled Care in the TOCH 2024.25 ECC</t>
  </si>
  <si>
    <t>Community Support Worker (CSW) to support the use of Care Technology within the Transfer of Care Hub</t>
  </si>
  <si>
    <t>North ICB- Enabling Therapies Service ICB</t>
  </si>
  <si>
    <t xml:space="preserve">Reducing deconditioning of Adults whilst an inpatient, reduce length of stay on the wards and moving the mind set to do as much as they can for themselves in preparation for going home. Supporting discharges with a home first model.   </t>
  </si>
  <si>
    <t>North ICB- Trusted Assessor -  pathway 2 ICB</t>
  </si>
  <si>
    <t xml:space="preserve">Trusted Assessors- working within the TOCH to support pathway 2 discharges </t>
  </si>
  <si>
    <t>North ICB- Evaluation post ICB</t>
  </si>
  <si>
    <t xml:space="preserve">funding to support evaluation resource </t>
  </si>
  <si>
    <t xml:space="preserve">North ICB- Flow and Capacity Accomodation Manager </t>
  </si>
  <si>
    <t>1-year fixed term post to enable oversight and of the existing NEE Mental Health Move on Facilitators processes and co-ordination to enable increased flow without delay within the system</t>
  </si>
  <si>
    <t xml:space="preserve">North ICB - Deep Clean Property Provision </t>
  </si>
  <si>
    <t>Capacity for 10 property deep cleans for people who do not meet QAF criteria yet have such requirements in order to remain in the community</t>
  </si>
  <si>
    <t xml:space="preserve">North ICB - Supporting My Recovery Journey </t>
  </si>
  <si>
    <t>12-month extension of SMRJ programme in NEE</t>
  </si>
  <si>
    <t xml:space="preserve">North ICB- Acute Mental Health Support </t>
  </si>
  <si>
    <t xml:space="preserve">Training and clinical resrouce within Complex Health Service Team </t>
  </si>
  <si>
    <t xml:space="preserve">North ICB - Discharge Support </t>
  </si>
  <si>
    <t xml:space="preserve">Acute system flow and discharge services </t>
  </si>
  <si>
    <t>West - Pathway 0 and 1 support home</t>
  </si>
  <si>
    <t>Voluntary sector support based in PAH.  Supporting PW0 and PW1 discharges. Acute social prescribing, earlier supported discharge.</t>
  </si>
  <si>
    <t>West - D2A GP Wrap around service</t>
  </si>
  <si>
    <t>To support those adults placed into an Intermediate Care Bed to enhamce that outcomes with additional therpay and mental health support</t>
  </si>
  <si>
    <t xml:space="preserve">West TOCH - Capacity and Flow Tracking </t>
  </si>
  <si>
    <t>To ensure accurate care management of adults during  discharge  to maximise system resources</t>
  </si>
  <si>
    <t>West -  Alliance delivery leads</t>
  </si>
  <si>
    <t>to support the development of HCP priorioties including UEC and Intermediate care</t>
  </si>
  <si>
    <t>West - Bridging Overstayers</t>
  </si>
  <si>
    <t>To ensure conintuation of flow though the Bridging Service</t>
  </si>
  <si>
    <t>West - EOL Discharge Facilitators</t>
  </si>
  <si>
    <t xml:space="preserve">To support discharges from an acute setting for those who have been identified as EOL  </t>
  </si>
  <si>
    <t xml:space="preserve">West - Reablement Discharge </t>
  </si>
  <si>
    <t>To support and facilitate effective discharge for those adult with a reablement potential</t>
  </si>
  <si>
    <t>West - ToCH Lead</t>
  </si>
  <si>
    <t xml:space="preserve">To Lead and Manage the ToCH to ensure effective discharges and use of system resource </t>
  </si>
  <si>
    <t>West - Recovery To Home  in reach (To Oct-24)</t>
  </si>
  <si>
    <t>To supply in reach service to support those with Reablement potential but need further recovery time before returning home</t>
  </si>
  <si>
    <t>West - Recovery To Home  in reach Extension (Nov-Mar25)</t>
  </si>
  <si>
    <t>West - Falls Vehicles</t>
  </si>
  <si>
    <t xml:space="preserve">To support and triage frail older adults who have fallen.  The project will address hospital flow and discharge pressures by reducing admissions to hospital from a priority cohort, proactively planning for discharge where an admission due to a fall is required and providing falls prevention advice for post discharge planning to prevent readmission. </t>
  </si>
  <si>
    <t>West - Complex discharges / D2A</t>
  </si>
  <si>
    <t xml:space="preserve">The development model to support complex discharges </t>
  </si>
  <si>
    <t>West - Home First</t>
  </si>
  <si>
    <t>to support those that can return home but have limited reablement potential and need a more bespoke offer to meet their needs.</t>
  </si>
  <si>
    <t xml:space="preserve">Interim care packages (D2A) </t>
  </si>
  <si>
    <t>Short-term care support for Home First/D2A</t>
  </si>
  <si>
    <t xml:space="preserve">Interim Care beds (D2A) </t>
  </si>
  <si>
    <t xml:space="preserve">Short-term care home placements for D2A </t>
  </si>
  <si>
    <t>Additional brokerage and purchasing team capacity</t>
  </si>
  <si>
    <t>Additional capacity to purchasing team for coordinating placements and packages</t>
  </si>
  <si>
    <t>Handyperson, repairs, deep cleans, de-clutter</t>
  </si>
  <si>
    <t>Housing related support to faciliate discharge, incl MH and homeless prevention</t>
  </si>
  <si>
    <t xml:space="preserve">Vol and community support and signposting </t>
  </si>
  <si>
    <t>Support to pathway P0+ discharges from hospital reducing risk of readmissions</t>
  </si>
  <si>
    <t>Interim Care Beds</t>
  </si>
  <si>
    <t>LD discharge liaison and support</t>
  </si>
  <si>
    <t xml:space="preserve">Supporting people with cognitive support in  discharge </t>
  </si>
  <si>
    <t>Mental Health discharges</t>
  </si>
  <si>
    <t>Acommodation and support tp facilitate discharge</t>
  </si>
  <si>
    <t>Short term care for Home First /D2A</t>
  </si>
  <si>
    <t>ICB spot purchase beds</t>
  </si>
  <si>
    <t>Interim care beds supporting discharge</t>
  </si>
  <si>
    <t>Provider in IRIS</t>
  </si>
  <si>
    <t xml:space="preserve">Weekend domiciliary care support facilitating discharge </t>
  </si>
  <si>
    <t>Pharmacy support to Home First, home care and supported living</t>
  </si>
  <si>
    <t xml:space="preserve">Dedicated pharmacy support to i) support D2A, ii) home care and supported living </t>
  </si>
  <si>
    <t>Additional capacity in reablement supporting discharge</t>
  </si>
  <si>
    <t>Additiona funding for  reablement capacity supporting discharge pathway</t>
  </si>
  <si>
    <t>ICB Discharge Funds contingency/to be allocated</t>
  </si>
  <si>
    <t>ICB funds to be allocated</t>
  </si>
  <si>
    <t>Adult Social Care Provider fee uplifts</t>
  </si>
  <si>
    <t>Increased provider fees throughout care market to improve recruitment and retention</t>
  </si>
  <si>
    <t xml:space="preserve">Patient Flow Schemes </t>
  </si>
  <si>
    <t xml:space="preserve">Various schemes to improve patient flow, admission avoidance, crisis support </t>
  </si>
  <si>
    <t>Discharge to assess additional capacity</t>
  </si>
  <si>
    <t>Funding allocated towards the continuation of the  D2A pathway.  We are continuing to fund a discharge to assess pathway (which includes Pathway 1 home care and Pathway 2 ‘spot-purchased’ beds - not block-booked) in 2023/24.  Scheme 56 includes the estimated spot purchase bed numbers based on 22/23 activity but this expenditure will be used to flex capacity during winter/ times of increased demand. The actual activity and associated spend will be locally monitored and reflected in the fortnightly D2A returns.</t>
  </si>
  <si>
    <t>Adult Social Care</t>
  </si>
  <si>
    <t>Additional hours within key SW teams (5hrs per week per person involved)</t>
  </si>
  <si>
    <t>Strengthen current brokerage arrangements and build additional capacity to support discharge flow from acute settings. Extension 1 WTE Agency worker</t>
  </si>
  <si>
    <t>Domiciliary Care - Mileage Payments</t>
  </si>
  <si>
    <t>Mileage payments for Home Care - payment of enhanced mileage to encourage recruitment and retention of care workers</t>
  </si>
  <si>
    <t>Domiciliary Care - Rapid Response Service</t>
  </si>
  <si>
    <t>Increase capacity to enable timely hospital discharge and prevent avoidable hospital admissions</t>
  </si>
  <si>
    <t>Residential &amp; Nursing care</t>
  </si>
  <si>
    <t>Additionnal int./short stay bed capacity in res. And nursing homes</t>
  </si>
  <si>
    <t>Hospital Discharge service expansion</t>
  </si>
  <si>
    <t>other</t>
  </si>
  <si>
    <t>D2A Therapy/Trusted Assessor</t>
  </si>
  <si>
    <t>Expansion of the therapy trusted assessor role</t>
  </si>
  <si>
    <t>TOCH - DMT Expansion</t>
  </si>
  <si>
    <t>Expansion of the Discharge Management Team</t>
  </si>
  <si>
    <t>TOCH - DMT Management Structure</t>
  </si>
  <si>
    <t>Dedicated leadership on complex discharge</t>
  </si>
  <si>
    <t>Discharge from Hospital</t>
  </si>
  <si>
    <t xml:space="preserve">Home group led mental health discharge trust wide </t>
  </si>
  <si>
    <t>Darlington Hospital Discharge - DMH</t>
  </si>
  <si>
    <t>Improving carer support at discharge</t>
  </si>
  <si>
    <t>Discharge contingency</t>
  </si>
  <si>
    <t>BCF022 Local Authority Discharge Funding</t>
  </si>
  <si>
    <t>Local Authority ASC Discharge Funding</t>
  </si>
  <si>
    <t>ICB ASC Discharge Funding - Hospital Integrated Discharge Hub and Mental Health commissioned activity</t>
  </si>
  <si>
    <t>Additional Community Equipment provision</t>
  </si>
  <si>
    <t>Additional funds to support next day as standard community equipment, provided through contract at additional cost. Additional equipment provision</t>
  </si>
  <si>
    <t>Mental Health discharge team</t>
  </si>
  <si>
    <t>Mental health support to review and to enable discharge from Mental Health Trust</t>
  </si>
  <si>
    <t>Extended working to support discharge</t>
  </si>
  <si>
    <t>Enhanced social care team to support discharges from Trusts throughout the week</t>
  </si>
  <si>
    <t>South West London Step Down capacity</t>
  </si>
  <si>
    <t>Bed Bureau and Mental Health step down capacity across SWL</t>
  </si>
  <si>
    <t>Additional Home Care Capacity</t>
  </si>
  <si>
    <t>To support surges in activity/ addition capacity and to provide additional support to reablement services during winter</t>
  </si>
  <si>
    <t>Quickstart Bridging at the front door</t>
  </si>
  <si>
    <t>Additional short term and residential beds</t>
  </si>
  <si>
    <t xml:space="preserve">Additional pathway 3 bedded capacity commissioned by LBR/ LBW. Includes additional incentive for weekend discharge. Additional funds for weekend admission to care home. </t>
  </si>
  <si>
    <t>Personalised support for discharges to care homes</t>
  </si>
  <si>
    <t>Support and stabilise at home schemes to smooth discharges into care homes and to support clerking, additional 1:1 packages produred by CHC teams</t>
  </si>
  <si>
    <t>Identification and support to carers</t>
  </si>
  <si>
    <t xml:space="preserve">Support to carers to enable safer discharge </t>
  </si>
  <si>
    <t>Technology Enabled Care (TEC)</t>
  </si>
  <si>
    <t>Additional TEC capacity to support discharge across main hospital sites</t>
  </si>
  <si>
    <t>Additional Home Care Costs</t>
  </si>
  <si>
    <t>Additional Home care packages to manage people back home who need greater packages of care</t>
  </si>
  <si>
    <t>Integrated Care Transfer Hub  (ITCH)</t>
  </si>
  <si>
    <t>Development work to increase efficiency of ITCH at St Georges</t>
  </si>
  <si>
    <t>Sefton LA Discharge</t>
  </si>
  <si>
    <t>Facilitated discharge - Complex care support &amp; advanced care planning - Supporting high costs packages of care and 1:1 provision for dementia</t>
  </si>
  <si>
    <t xml:space="preserve">Improving patient flow -Enhanced Home First </t>
  </si>
  <si>
    <t xml:space="preserve">Improving patient flow- Transfer fo care hub </t>
  </si>
  <si>
    <t xml:space="preserve">ICB Discharge </t>
  </si>
  <si>
    <t xml:space="preserve">Beds - intermediate care- Additional bed capacity to support step up and step down with will support G&amp;A capacity. </t>
  </si>
  <si>
    <t>Beds - intermediate care  Medical Cover</t>
  </si>
  <si>
    <t>Admission avoidance - Extension of 2hr UCR</t>
  </si>
  <si>
    <t xml:space="preserve">Facilitated discharge - Complex care support &amp; advanced care planning </t>
  </si>
  <si>
    <t>Strong and Sustainable Market</t>
  </si>
  <si>
    <t>Home care capacity investment</t>
  </si>
  <si>
    <t>High Impact Changes/ Implementation</t>
  </si>
  <si>
    <t>RCR domiciliary care supporting people out of hospital</t>
  </si>
  <si>
    <t>Maintaining Independence</t>
  </si>
  <si>
    <t>Recovery Focussed (RCR) enhanced home care</t>
  </si>
  <si>
    <t>Strong and sustainable care markets</t>
  </si>
  <si>
    <t>Home First Accelerator Programme</t>
  </si>
  <si>
    <t>Enhanced social care  team to support discharges from Trusts throughout the week</t>
  </si>
  <si>
    <t>Live in Care</t>
  </si>
  <si>
    <t>Live in care pilot to manage people back to their own homes and to settle effectively</t>
  </si>
  <si>
    <t>VCS support to discharge</t>
  </si>
  <si>
    <t>Age UK and Carers support to liaise with families and to settle people back home</t>
  </si>
  <si>
    <t>Short term residential beds</t>
  </si>
  <si>
    <t>Additional short term residential bed capacity to support pathway 2as</t>
  </si>
  <si>
    <t>Neuro rehab capacity</t>
  </si>
  <si>
    <t>Additional NR capacity to manage increased demand</t>
  </si>
  <si>
    <t>D2A Beds</t>
  </si>
  <si>
    <t>Temporary beds to expedite hospital discharges</t>
  </si>
  <si>
    <t>Health D2A Assessments</t>
  </si>
  <si>
    <t>GP Cover</t>
  </si>
  <si>
    <t>GP cover for residents in D2A beds</t>
  </si>
  <si>
    <t>Medicines Management</t>
  </si>
  <si>
    <t>Pharmacy cover for residents in D2A beds</t>
  </si>
  <si>
    <t>Asset based community capacity</t>
  </si>
  <si>
    <t>Hospice Beds</t>
  </si>
  <si>
    <t>Specialist Pallative Care Team</t>
  </si>
  <si>
    <t>Additional capacity in the team.</t>
  </si>
  <si>
    <t xml:space="preserve">Crisis Beds </t>
  </si>
  <si>
    <t>Mental Health Crisis Beds</t>
  </si>
  <si>
    <t>Health Recovery Beds</t>
  </si>
  <si>
    <t>Recovery beds following discharge from hospital.</t>
  </si>
  <si>
    <t>Reablement packages following a Hospital Discharge</t>
  </si>
  <si>
    <t>Community equipment, enabling swifter hospital discharges</t>
  </si>
  <si>
    <t>Additional therapy support to support more complex hospital discharges (therapy staff)</t>
  </si>
  <si>
    <t>Rapid Discharge Service</t>
  </si>
  <si>
    <t>Bank Holiday Enhancements</t>
  </si>
  <si>
    <t>Short Stay Admissions</t>
  </si>
  <si>
    <t>Hospice beds for D2A and in-reach to ROH</t>
  </si>
  <si>
    <t>Discharge to Assess beds in Nursing homes</t>
  </si>
  <si>
    <t>UCR (ORCAT deficit)</t>
  </si>
  <si>
    <t xml:space="preserve">Funding to support the UCR community team. </t>
  </si>
  <si>
    <t>Home First Service</t>
  </si>
  <si>
    <t xml:space="preserve">A discharge support and admissions avoidance service,offering  a same-day response (often within 2 hours in-line with UCRT). Providing a follow-up home visit as required, and carry out immediate practical tasks to facilitate successful, safe and timely discharges from hospital/hospice, A&amp;E and residential enablement/reablement facilities in Oldham. </t>
  </si>
  <si>
    <t xml:space="preserve">Red Cross Assisted Discharge </t>
  </si>
  <si>
    <t>IDT 7 day working</t>
  </si>
  <si>
    <t>Additional clinical workforce to work weekends</t>
  </si>
  <si>
    <t xml:space="preserve">Additional therapy </t>
  </si>
  <si>
    <t xml:space="preserve">A combination of additional therapists for: Medlock Court, Transfer of Care team, Reablement, ARCC </t>
  </si>
  <si>
    <t>Mental Health Schemes</t>
  </si>
  <si>
    <t>Early supported hospital discharge</t>
  </si>
  <si>
    <t>Intermediate care</t>
  </si>
  <si>
    <t>DOLS BIAs</t>
  </si>
  <si>
    <t>Support for self funders</t>
  </si>
  <si>
    <t>Residential, dementia and mental health placements</t>
  </si>
  <si>
    <t>Effective Discharge -D2A Pathways</t>
  </si>
  <si>
    <t>To facilitate streamlined D2A Pathway</t>
  </si>
  <si>
    <t>Reablement - overtime payments</t>
  </si>
  <si>
    <t>To fund overtime payments to Reablement Staff</t>
  </si>
  <si>
    <t>Social Care Flow Lead</t>
  </si>
  <si>
    <t>Officer to facilitate proactive co-ordination of social care flow</t>
  </si>
  <si>
    <t>Interim Travel payments</t>
  </si>
  <si>
    <t>Interim Travel Payments to Domiciliary care users</t>
  </si>
  <si>
    <t>Tees Community Equipment Services</t>
  </si>
  <si>
    <t>Additional resources to support increased discharge requirements</t>
  </si>
  <si>
    <t>Complex Discharge Co-ordinator</t>
  </si>
  <si>
    <t>Officer for early identification of complex hospital discharges</t>
  </si>
  <si>
    <t>In reach assessment &amp; support for EOL/Pallative Care Patients</t>
  </si>
  <si>
    <t>A dedicated in-reach nurse at Teesside Hospice</t>
  </si>
  <si>
    <t>Funding to support patient transport for discharges</t>
  </si>
  <si>
    <t>Enhanced Reablement &amp; Independence Teams</t>
  </si>
  <si>
    <t>Increasing Capacity in Reablement &amp; Rapid Response</t>
  </si>
  <si>
    <t>Therapies Team - Intermediate Care Centre</t>
  </si>
  <si>
    <t>Employment of an additional therapist to enhance the capacity of the existing therapies team</t>
  </si>
  <si>
    <t>Home Group Tees Valley Mental Health Hospital Discharge Service</t>
  </si>
  <si>
    <t>Team offers housing and social support to patients following discharge</t>
  </si>
  <si>
    <t>Enhanced Resource to Improve Pathway Flow</t>
  </si>
  <si>
    <t>An additional team manager within the Transfer of Care Hub and a D2A Lead Co-ordinator</t>
  </si>
  <si>
    <t>2 Brokerage Officers</t>
  </si>
  <si>
    <t>Increasing capacity within the Brokerage team will enable officers to directly reduce the occurrence of delayed transfers of care from a hospital to residential/community/reablement setting, by increasing capacity to source and facilitate appropriate care placements and manage the increased D2A activity.</t>
  </si>
  <si>
    <t>Data Analyst</t>
  </si>
  <si>
    <t>Data Intergration to support commissioning</t>
  </si>
  <si>
    <t>Digitalisation of telecare</t>
  </si>
  <si>
    <t>Ensuring switch over from analogue to digital services</t>
  </si>
  <si>
    <t>Overtime for front line care staff.</t>
  </si>
  <si>
    <t>Overtime for front line care staff to facilitate timely discharge arrangements and immediate after care and reablement services</t>
  </si>
  <si>
    <t>Reactive care</t>
  </si>
  <si>
    <t>Block short-term nursing beds (Parkfield House)</t>
  </si>
  <si>
    <t>Block short-term dementia nursing beds</t>
  </si>
  <si>
    <t>Residential placements</t>
  </si>
  <si>
    <t>Nursing placements</t>
  </si>
  <si>
    <t>Integrated Homecare</t>
  </si>
  <si>
    <t>Additional Bridging Care Capacity</t>
  </si>
  <si>
    <t>Homefirst/D2A Rehab</t>
  </si>
  <si>
    <t>Discharge Fund Programme Management</t>
  </si>
  <si>
    <t>Block short-term nursing beds</t>
  </si>
  <si>
    <t>Deep clean &amp; house clearance contract</t>
  </si>
  <si>
    <t>Social Work 7-day Discharge Capacity</t>
  </si>
  <si>
    <t>Additional Brokerage Capacity</t>
  </si>
  <si>
    <t>Rehab beds in Furness Ward, Willesden.</t>
  </si>
  <si>
    <t xml:space="preserve">Home Care </t>
  </si>
  <si>
    <t xml:space="preserve">Packages of Care to support discharge </t>
  </si>
  <si>
    <t xml:space="preserve">Residential Placements </t>
  </si>
  <si>
    <t xml:space="preserve">Placements </t>
  </si>
  <si>
    <t xml:space="preserve">Trusted Assessments for discharge into care homes  </t>
  </si>
  <si>
    <t xml:space="preserve">Trusted Assessments for discharge into care homes </t>
  </si>
  <si>
    <t xml:space="preserve">Hospital Discharge Provision </t>
  </si>
  <si>
    <t>HoS to support Hospital discharge flow</t>
  </si>
  <si>
    <t>D2A reviewing team staff</t>
  </si>
  <si>
    <t>Hospital Discharge Operational Manager</t>
  </si>
  <si>
    <t>Care Home Support Team</t>
  </si>
  <si>
    <t>CHIT Team Assistant</t>
  </si>
  <si>
    <t xml:space="preserve">Arranging Care </t>
  </si>
  <si>
    <t xml:space="preserve">Arranging Care Officer </t>
  </si>
  <si>
    <t>Enablement for double handed packages</t>
  </si>
  <si>
    <t xml:space="preserve">Increase in doubled handed capacity </t>
  </si>
  <si>
    <t>Part time pharmacist</t>
  </si>
  <si>
    <t xml:space="preserve">Capacity within the enablement team to provide urgent medication reviews for high needs patients immediately following hospital discharge. </t>
  </si>
  <si>
    <t xml:space="preserve">Discharge Team </t>
  </si>
  <si>
    <t xml:space="preserve">Additional capacity to support discharge team </t>
  </si>
  <si>
    <t>Hospital / care home liaison post</t>
  </si>
  <si>
    <t>A trusted liaison post to help care homes with queries regarding P3 discharges and to provide support following discharge from hospital.</t>
  </si>
  <si>
    <t xml:space="preserve">Discharge Planning </t>
  </si>
  <si>
    <t xml:space="preserve">Additional Capacity to support discharge team </t>
  </si>
  <si>
    <t xml:space="preserve">Homelessness support </t>
  </si>
  <si>
    <t>Additional Capacity</t>
  </si>
  <si>
    <t>Accessing VCS</t>
  </si>
  <si>
    <t>Platform to enable access to VCS support information</t>
  </si>
  <si>
    <t>Discharge Support -housing</t>
  </si>
  <si>
    <t>Housing-related support incl. repairs, deep clean etc.</t>
  </si>
  <si>
    <t>short term step down beds to support discharge</t>
  </si>
  <si>
    <t>improving Ward flow</t>
  </si>
  <si>
    <t>in-reach and process change on wards to improve discharge</t>
  </si>
  <si>
    <t>ED re-direct</t>
  </si>
  <si>
    <t>Social prescribing at ED front door to reduce admissions</t>
  </si>
  <si>
    <t>Take Home and Settle</t>
  </si>
  <si>
    <t>Support for patients being discharged home</t>
  </si>
  <si>
    <t>Legal Advice</t>
  </si>
  <si>
    <t>Legal advice for patient with immigration, housing and welfare issues</t>
  </si>
  <si>
    <t>Housing Support</t>
  </si>
  <si>
    <t>Housing protocol and process improvement</t>
  </si>
  <si>
    <t>Equipment and Adaptations</t>
  </si>
  <si>
    <t>Equipment to support timely discharges</t>
  </si>
  <si>
    <t>Discharge Team</t>
  </si>
  <si>
    <t>Programme Management to support delivery and evaluation of funded schemes (1 x WTE B8b)</t>
  </si>
  <si>
    <t>management of flow in short-term step down provision (1 x WTE 8a)</t>
  </si>
  <si>
    <t>Discharge team</t>
  </si>
  <si>
    <t>LLOS SW</t>
  </si>
  <si>
    <t>Transformation Reablement</t>
  </si>
  <si>
    <t>Therapies / Enablement transformation</t>
  </si>
  <si>
    <t>Social Care Workforce Capacity (7 day working JET / CAT support to HIDT / Virtual Wards) incl winter pressures</t>
  </si>
  <si>
    <t xml:space="preserve">To stregthen support for weekend discharges from acute to provide a 7 day working pattern. </t>
  </si>
  <si>
    <t xml:space="preserve">Brokerage Service to speed up discharge to maximise community capacity and to continue with  timely discharges. This will ensure right care is provided to right people at the right time to speed up the process. </t>
  </si>
  <si>
    <t>Facilitate discharges of people from acute beds back home</t>
  </si>
  <si>
    <t>Facilitate discharges of people from acute beds back home.</t>
  </si>
  <si>
    <t>Facilitate discharges of people from acute beds into a residential placement</t>
  </si>
  <si>
    <t>Facilitate discharges of people from acute beds into a residential placement.</t>
  </si>
  <si>
    <t>Facilitate discharges of people from acute beds into a nursing placement</t>
  </si>
  <si>
    <t>Facilitate discharges of people from acute beds into a nursing placement.</t>
  </si>
  <si>
    <t>Increase Independent Living assessor roles  in Reablement team to establish ongoing care needs and work towards establishing and meeting the desired outcomes of clients. This increased staffing cohort and consequent capacity to take on additional clients on service would support Hospital discharge during the Winter months (and beyond ), by increasing our ability take an increased volume of new referrals from the HIDT team, thus  assisting with and  maintaining  flow in the system and supporting the acute sector at their busiest time of the year. This additional staffing resource  would also enable the team to facilitate discharge and flow from the new Virtual Wards of clients that were assessed as being appropriate for Reablement.</t>
  </si>
  <si>
    <t xml:space="preserve">Facilitate discharges from acute into step down capacity </t>
  </si>
  <si>
    <t>Facilitating discharges from acute into step down capacity (Langton &amp; The Oaks) - 24/25 same level, different provider.</t>
  </si>
  <si>
    <t>CACT Resource based in QEH</t>
  </si>
  <si>
    <t>Pathways co-designed between QEH and Live Well to support safe discharges.</t>
  </si>
  <si>
    <t xml:space="preserve">Mental Health Schemes - Bridge Back Home </t>
  </si>
  <si>
    <t>Additional capacity in to current service over winter period to support people who end up in Acute settings but could be supported return to the community with limited support .</t>
  </si>
  <si>
    <t>Expedite CHC discharges</t>
  </si>
  <si>
    <t>Additional CHC workforce capacity to support potential CHC and complex discharges.
Further funding to support temporary placements or packages pending assessments and eligibility outcomes reducing LOS while assessments take place outside of an acute setting</t>
  </si>
  <si>
    <t>Further funding to support temporary placements or packages pending assessments and eligibility outcomes reducing LOS while assessments take place outside of an acute setting</t>
  </si>
  <si>
    <t>Supporting Homeless discharges</t>
  </si>
  <si>
    <t xml:space="preserve">Additional funding to ensure sufficient capacity to spot purchase hotel beds for discharges for people who are homeless. This initiative is supporting discharges and helping to reduce pressures on social and  community capacity. This is to support the wider SEL homeless strategy
</t>
  </si>
  <si>
    <t>Bridge Back Home</t>
  </si>
  <si>
    <t xml:space="preserve">Out of hours home care response </t>
  </si>
  <si>
    <t>Facilitate discharges of people from acute beds back home and home care capacity to support  seven days working</t>
  </si>
  <si>
    <t>Primary Care Provision for D2A beds</t>
  </si>
  <si>
    <t>To ensure pricary support to discharge to asses for bedbased care</t>
  </si>
  <si>
    <t>ICES</t>
  </si>
  <si>
    <t xml:space="preserve">Equipment provision.
</t>
  </si>
  <si>
    <t>Cost assciated with administration, specifically relating to the enhanced discharge fund reporting, enhanced patient flow / market oversight monitoring. Supervising effectiveness of DF schemes, rate of spend and anticipating potential capacity shortages.</t>
  </si>
  <si>
    <t>Discharge Facilitation</t>
  </si>
  <si>
    <t>4 Week Discharge Funding</t>
  </si>
  <si>
    <t>Discharge Initiatives</t>
  </si>
  <si>
    <t>Additional OT Capacity</t>
  </si>
  <si>
    <t>Programme Management</t>
  </si>
  <si>
    <t>Programme Support</t>
  </si>
  <si>
    <t>L&amp;SC D2A Activity</t>
  </si>
  <si>
    <t>Mental Health D2A</t>
  </si>
  <si>
    <t>Ambulance</t>
  </si>
  <si>
    <t>Funding for Innovation</t>
  </si>
  <si>
    <t>Virtual Care Pilot</t>
  </si>
  <si>
    <t>Tech Based Initiatives</t>
  </si>
  <si>
    <t>Tech-based Pilot Schemes</t>
  </si>
  <si>
    <t>DFG</t>
  </si>
  <si>
    <t>Additional DFG activity (Hospital Discharge)</t>
  </si>
  <si>
    <t>Number of adaptations funded/people supported</t>
  </si>
  <si>
    <t>BCF Prevention</t>
  </si>
  <si>
    <t>Homecare Discharge Initiatives</t>
  </si>
  <si>
    <t>Innovation Fund</t>
  </si>
  <si>
    <t>Innovation funding for short-term pilot schemes</t>
  </si>
  <si>
    <t>BCF Mental Health</t>
  </si>
  <si>
    <t>STEP Project (MH D2A)</t>
  </si>
  <si>
    <t>Additional CoP DoL Assessor Capacity</t>
  </si>
  <si>
    <t>BCF ICCs</t>
  </si>
  <si>
    <t>Funding for Trusted Assessors in Care Services</t>
  </si>
  <si>
    <t>Domiciliary Healthcare</t>
  </si>
  <si>
    <t>NHS Lifting Service</t>
  </si>
  <si>
    <t>Additional Dementia Capacity</t>
  </si>
  <si>
    <t>Support to ensure continuity in the D2A offer.</t>
  </si>
  <si>
    <t>As above.</t>
  </si>
  <si>
    <t>Short term packages of care to support hospital discharge (up to 4 weeks)</t>
  </si>
  <si>
    <t>Domiciliary and short stay care home placements to support hospital discharge</t>
  </si>
  <si>
    <t>Intermediate care beds</t>
  </si>
  <si>
    <t>Intermediate care beds to support hospital discharge</t>
  </si>
  <si>
    <t>Additional staff Hospital Discharge Team</t>
  </si>
  <si>
    <t xml:space="preserve">Additional care placement staff to support prompt hospital discharges </t>
  </si>
  <si>
    <t>IT Systems</t>
  </si>
  <si>
    <t xml:space="preserve">Patient pathway </t>
  </si>
  <si>
    <t>Staff to co-ordinate patient pathways and manage beds</t>
  </si>
  <si>
    <t xml:space="preserve">Voluntary Sector </t>
  </si>
  <si>
    <t>Support to voluntary organisations who support hospital discharge</t>
  </si>
  <si>
    <t>Staff to support delirium pathway</t>
  </si>
  <si>
    <t>Extra capacity for patient transport to support hospital discharge</t>
  </si>
  <si>
    <t>Dementia Specialist Service</t>
  </si>
  <si>
    <t>Dementia Intensive support service</t>
  </si>
  <si>
    <t>PHEW - IT system to track patients</t>
  </si>
  <si>
    <t>GP Cover for discharge to assess beds</t>
  </si>
  <si>
    <t>Increase availability for pathway 1 discharges</t>
  </si>
  <si>
    <t>Increase of ischarges per week for people returing home who need care at home via pathway 1. This is above BAU arrangements as we have safe discharge limits in place.</t>
  </si>
  <si>
    <t>Interim LA Transfer of Care Staffing</t>
  </si>
  <si>
    <t>5 x Staff for 6 months to support in being a key contact for pathway 1 and 3 referrals in supporting early identification of correct pathway and flow of information back to the hospital to speed up discharge</t>
  </si>
  <si>
    <t>Enhanced discharge Staffing in Hospital to include Saturday working</t>
  </si>
  <si>
    <t>1 x extra staff to be based within the hospital to include an enhanced Saturday service. This will be a full dedicated service including therapists, IDT and consultants</t>
  </si>
  <si>
    <t>Enhanced LIFE &amp; OOB Staffing</t>
  </si>
  <si>
    <t>Staff to support  for 6 months the increased discharges per week we require additional  staffing for LIFE and out of borough hospital discharges to match increased demand.</t>
  </si>
  <si>
    <t>Placements &amp; Brokerage Staffing</t>
  </si>
  <si>
    <t>Staff for 6 months for 4 x Placements &amp; Brokerage staff to support on increased home care disharges and managing the step down beds.</t>
  </si>
  <si>
    <t>CES Equipment Costs</t>
  </si>
  <si>
    <t>To support the extra discharges per week for home care there will be a need to purchase and delivery extra equipment which is above and beyond BAU costs. This is for 6 months</t>
  </si>
  <si>
    <t>Step Down Bed Staffing</t>
  </si>
  <si>
    <t>3 x staff to support the pathway 3 step down beds by ensuring residents are discharged and have clear planning to step down within 28 days. Staffing for 6 monts</t>
  </si>
  <si>
    <t>Locality staffing to support around ongoing care needs linked to discharges</t>
  </si>
  <si>
    <t>Increased capacity within locality teams to support people discharged out of hospital to ensure ongoing care needs are met and prevent hospital redamission. 6 staff for 6 months</t>
  </si>
  <si>
    <t>Transformation for hospital discharges around Frontrunner Scheme</t>
  </si>
  <si>
    <t>Projects have been identified as part of the development of the frontrunner programme that include new/improved reablement service, earlier indentification in discharge planning and support around step down beds for social care issues. This is reflected in the amount and will be defined and put in place during 24/25.</t>
  </si>
  <si>
    <t>Hospital Discharge Improvement programme</t>
  </si>
  <si>
    <t>Implementation of the frontrunner programme (Health contrinution) that include new/improved Transfer of care hub, reablement service, earlier indentification in discharge planning and support around step down beds for social care issues.</t>
  </si>
  <si>
    <t>MH Step Down beds</t>
  </si>
  <si>
    <t>Block purchase of 10 mental health step down beds</t>
  </si>
  <si>
    <t>Medication - Pharmacy discharge</t>
  </si>
  <si>
    <t xml:space="preserve">3 WTE B6 To produce blister packs in a timely way for patients who are discharged from hospital and requiring social care and reablement at home, the blister packs support carers at home to give the medication to the clients and care agencies re-enable people to take their own medication so that adherence to medication is also improved. </t>
  </si>
  <si>
    <t>Winter ADU</t>
  </si>
  <si>
    <t>Additional capacity in Admission and discharge unit to support winter discharges into the community</t>
  </si>
  <si>
    <t>Brokerage MH support</t>
  </si>
  <si>
    <t>Additional staffing in Council brokerage to support MH placements</t>
  </si>
  <si>
    <t>i&amp;E HomeFirst expansion</t>
  </si>
  <si>
    <t>Home based Intermediate Care</t>
  </si>
  <si>
    <t>I&amp;E Expansion of Ipswich ToCH have been trailing casework managers</t>
  </si>
  <si>
    <t>TOCH casework managers</t>
  </si>
  <si>
    <t>I&amp;E External reablement</t>
  </si>
  <si>
    <t xml:space="preserve">I&amp;E Commission floating support service to aid reablement activity, aimed at short term bed based offers of care </t>
  </si>
  <si>
    <t>Bed based Intermediate Care</t>
  </si>
  <si>
    <t>I&amp;E Employ a specialist flow manager</t>
  </si>
  <si>
    <t>Specilaist flow management</t>
  </si>
  <si>
    <t>I&amp;E Avocet Court beds (31 beds Apr-Jun, 25 beds Jul-Mar)</t>
  </si>
  <si>
    <t>I&amp;E LD&amp;A/MH reablement</t>
  </si>
  <si>
    <t>West HomeFirst expansion</t>
  </si>
  <si>
    <t>West Wrap around support and Transfer of Care Hub</t>
  </si>
  <si>
    <t>Wrap around support and Transfer of Care Hub</t>
  </si>
  <si>
    <t>West x 18 Community Beds including complex beds.</t>
  </si>
  <si>
    <t>West LD&amp;A/MH reablement</t>
  </si>
  <si>
    <t>N&amp;W Cassius Discharge Post</t>
  </si>
  <si>
    <t>Lead digital assessments in the Hub; facilitate required installations; monitor outcomes; mentor practitioners in use of digital solutions.</t>
  </si>
  <si>
    <t>N&amp;W Partnership Beds</t>
  </si>
  <si>
    <t>Pilot leading to a long term contract with one care home to work in partnership with SCC in Waveney</t>
  </si>
  <si>
    <t>N&amp;W Complex Needs Support at Home</t>
  </si>
  <si>
    <t>Pilot to develop a service offer to assess and support customers at home that require multi agency response, including reablement if required.</t>
  </si>
  <si>
    <t>N&amp;W Homebased-reablement</t>
  </si>
  <si>
    <t>To maintain the level of P1 capacity currently provided with additional staff in HomeFirst</t>
  </si>
  <si>
    <t>To fund Transformation of HF</t>
  </si>
  <si>
    <t>N&amp;W Short term res beds</t>
  </si>
  <si>
    <t>Exceptional social care short term res placements</t>
  </si>
  <si>
    <t>N&amp;W Kirkley Discharge Beds</t>
  </si>
  <si>
    <t xml:space="preserve">7 pathway 2 beds (includes medical cover) </t>
  </si>
  <si>
    <t>N&amp;W Ritson Discharge Beds</t>
  </si>
  <si>
    <t>7 pathway 2 beds (includes medical cover)</t>
  </si>
  <si>
    <t>N&amp;W MDT Support for East Beds</t>
  </si>
  <si>
    <t>Therapy in-reach to support additional beds in Waveney</t>
  </si>
  <si>
    <t>N&amp;W Home First Hubs</t>
  </si>
  <si>
    <t>Locality Priority Schemes with ECCH &amp; SCC</t>
  </si>
  <si>
    <t>N&amp;W Bridging the Gap East</t>
  </si>
  <si>
    <t>I&amp;E Mental Health Community rehab service</t>
  </si>
  <si>
    <t>Adapt the newly formed Community rehabilitation service to support the D2A pathway 1 element of mental health D2A model to provide secondary mental health care support to people when they leave hospital and to support people who might considered for hospital but it could be prevented.</t>
  </si>
  <si>
    <t>I&amp;E MH 5 D2A placements</t>
  </si>
  <si>
    <t>Discharge to assess placements as part of pathway 2. The placements will support people who may need personal care and can also flex to support older people placements.</t>
  </si>
  <si>
    <t>I&amp;E Joint physical and mental health in acute wards</t>
  </si>
  <si>
    <t xml:space="preserve"> A combined team that works across acute physical and mental health wards providing training, clinical expertise and delivering a holistic response taking account of mental health support needs. Linking this team with the mental health social work teams, bed management teams and mental health liaison teams, to support discharge. </t>
  </si>
  <si>
    <t>I&amp;E Palliative care coordination hub</t>
  </si>
  <si>
    <t>Co-ordination of end-of-life care in virtual ward and home-based support, to support D2A</t>
  </si>
  <si>
    <t>I&amp;E Clinical flow manager to integrated pathways</t>
  </si>
  <si>
    <t>Senior nursing post to manage complex long-length of stay to facilitate discharge</t>
  </si>
  <si>
    <t>I&amp;E ESNEFT/Home First integrated therapy/reablement</t>
  </si>
  <si>
    <t>Therapy posts to support and guide pathway 1 discharges</t>
  </si>
  <si>
    <t>I&amp;E Stepping Home</t>
  </si>
  <si>
    <t>Support for people whose barrier to discharge is housing-related - adpatations/hoarding/house-clearance etc</t>
  </si>
  <si>
    <t>I&amp;E Home based pathways for patients who are non-weight-bearing/delirium</t>
  </si>
  <si>
    <t>Development of non-weight bearing and/or delirium discharge pathway 1 option</t>
  </si>
  <si>
    <t>I&amp;E Digital care discharge coordinator</t>
  </si>
  <si>
    <t>Independence and Wellbeing Practioner post plus budget to promote and utilse digitial options to suppport discharge</t>
  </si>
  <si>
    <t>West Mental health community rehab service</t>
  </si>
  <si>
    <t>Adapt the newly formed Community rehabilitation service to support the pathway 1 element of mental health D2A model to provide secondary mental health care support to people when they leave hospital and to support people who might considered for hospital but it could be prevented.</t>
  </si>
  <si>
    <t>West Mental health social work team</t>
  </si>
  <si>
    <t>The role of the team is to support discharge planning, attend MDTs, do the care and support planning (often very complex needs). Write tribunal reports/ attend tribunals and hearings- both associated with discharge. Securing care and support (inc specialist placements), assessing risk.</t>
  </si>
  <si>
    <t>West MH 2 D2A placements</t>
  </si>
  <si>
    <t>West Joint physical and mental health in acute wards</t>
  </si>
  <si>
    <t xml:space="preserve"> A combined team that works across physical and mental health wards providing training, clinical expertise and delivering a holistic response taking account of mental health support needs. Linking this team with the mental health social work teams, bed management teams and mental health liaison teams, to support discharge. </t>
  </si>
  <si>
    <t>West External reablement</t>
  </si>
  <si>
    <t xml:space="preserve">Further capacity for external reablement purchased from a Care Agency to aid the discharge flow for reablement services and to support the in-house Home First service </t>
  </si>
  <si>
    <t>West Digital care advisor</t>
  </si>
  <si>
    <t xml:space="preserve">Additional capacity to improve the speed and volume of digital equipment installation in patient's homes; to reduce demand on pathway 1, allowing "conversion" to pathway 0. </t>
  </si>
  <si>
    <t>West St Nicholas Hospice - STNH capacity</t>
  </si>
  <si>
    <t>Extend hospice capacity to provide in-reach to West Suffolk Hospital and support to EIT, facilitate advance care/end of life planning, support rapid discharge and timely assessment</t>
  </si>
  <si>
    <t>West St Nicholas Hospice - Palliative Care Nurse</t>
  </si>
  <si>
    <t>Registered nurse with palliative case specialism and a health care assistant  to support EIT with night visits 4 days per week, working collaboratively with the community teams and supporting D2A pathway 1.</t>
  </si>
  <si>
    <t>West Social prescribing services</t>
  </si>
  <si>
    <t>Social prescriber within acute Trust. Taking referrals from across the hospital including Community Assessment Beds to support pathway 0 and 1 discharges</t>
  </si>
  <si>
    <t>West Stepping Home</t>
  </si>
  <si>
    <t>Step-down housing options to facilitate discharge</t>
  </si>
  <si>
    <t>West Total Mobile system licence</t>
  </si>
  <si>
    <t>Care planning system to allow D2A Pathway 1 Support to Go Home and Home First to work on one system allowing consistency, fluidity and reduction in delays of communication.</t>
  </si>
  <si>
    <t>West Weekend Care Coordinator</t>
  </si>
  <si>
    <t xml:space="preserve">To provide weekend medical care co-ordinator resource to support weekend discharges. Care coordinators will be able to facilitate discharges with an MDT approach, discussing with clinicians, nurses, discharge planning, therapies and community teams to provide holistic discharge plans. </t>
  </si>
  <si>
    <t>West Delirium Nurse</t>
  </si>
  <si>
    <t>Additional capacity to support Delirium pathway, facilitating effective discharge</t>
  </si>
  <si>
    <t>West Additional discharge vehicle</t>
  </si>
  <si>
    <t>Additional transport resource to support increasing volume of pathway 1 discharges</t>
  </si>
  <si>
    <t>Waveney Homebased reablement</t>
  </si>
  <si>
    <t>Enhanced offer from Pathway 1 Home First creating dedicated reablement support service for people with Learning Disability &amp; Autism and Mental Health issues.</t>
  </si>
  <si>
    <t>I&amp;E staffing</t>
  </si>
  <si>
    <t>System wide working to improve discharge processes</t>
  </si>
  <si>
    <t>West staffing</t>
  </si>
  <si>
    <t>N&amp;W staffing</t>
  </si>
  <si>
    <t>Winter Intermediate Care Community Support</t>
  </si>
  <si>
    <t>ICB Discharge Fund scheme</t>
  </si>
  <si>
    <t>Winter Complex Mental Health support</t>
  </si>
  <si>
    <t>Winter Ambulance Patient Transport support</t>
  </si>
  <si>
    <t>Challenging behaviour dementia service</t>
  </si>
  <si>
    <t>Block-booked beds in care home specialising in supporting one of the categories of patients whose discharge is most often difficult ot arrange.</t>
  </si>
  <si>
    <t>22a</t>
  </si>
  <si>
    <t>Home care (pathway 1)</t>
  </si>
  <si>
    <t>Additional budget for home care following discharge (Pathway 1)</t>
  </si>
  <si>
    <t>22b</t>
  </si>
  <si>
    <t>Short-term care home placements (pathway 2)</t>
  </si>
  <si>
    <t>Additional budget for short-term bed based services following discharge (Pathway 2)</t>
  </si>
  <si>
    <t>22c</t>
  </si>
  <si>
    <t>Long-term care home placements (pathway 3)</t>
  </si>
  <si>
    <t>Additional budget to reduce delays in making long-term care home placements in cases where these are appropriate (Pathway 3)</t>
  </si>
  <si>
    <t>22d</t>
  </si>
  <si>
    <t>Flexible additional support for early discharge</t>
  </si>
  <si>
    <t>Other schemes available to be stood up at times of high pressure on hospitals, including acceleraged delivery of equipment.</t>
  </si>
  <si>
    <t>20a</t>
  </si>
  <si>
    <t>Winter packages of care support  (P1)</t>
  </si>
  <si>
    <t>ICB Discharge Fund Scheme</t>
  </si>
  <si>
    <t>20b</t>
  </si>
  <si>
    <t>Winter packages of care support (P2)</t>
  </si>
  <si>
    <t>20c</t>
  </si>
  <si>
    <t>Winter packages of care support (P3)</t>
  </si>
  <si>
    <t xml:space="preserve">Able 2 Recover </t>
  </si>
  <si>
    <t>To support staff with the winter pressures.</t>
  </si>
  <si>
    <t xml:space="preserve">Provider Incentive Scheme </t>
  </si>
  <si>
    <t xml:space="preserve">A range of initiatives to deliver beds or packages during high winter presures. </t>
  </si>
  <si>
    <t>Seasonal Intelligence</t>
  </si>
  <si>
    <t>Provide tools and training to ensure the data monitoring highlights winter pressures</t>
  </si>
  <si>
    <t>Southend Enhanced Discharge Service (SEDs)</t>
  </si>
  <si>
    <t>Therapy led personal care/rehabilitation to people discharged from hospital on Pathway 1, for up to 14 days post hospital discharge</t>
  </si>
  <si>
    <t xml:space="preserve">Southend Care Ltd Enhanced Reablement Capacity </t>
  </si>
  <si>
    <t>Provision of reablement through therapy led goal setting</t>
  </si>
  <si>
    <t xml:space="preserve">Discharge Community Hub </t>
  </si>
  <si>
    <t>Delivered by the local voluntary service in Southend to support people who are discharged from hospital (Pathway 0 and Pathway 1)</t>
  </si>
  <si>
    <t>Workforce Development</t>
  </si>
  <si>
    <t>Range of projects which support the transformation and improvement of adult social care.</t>
  </si>
  <si>
    <t>Contigency</t>
  </si>
  <si>
    <t>Resource to be allocated dependent on requirements in winter e.g. designated setting</t>
  </si>
  <si>
    <t xml:space="preserve">MSE ICB Discharge spend </t>
  </si>
  <si>
    <t>Ward based enablement</t>
  </si>
  <si>
    <t>Welfare support</t>
  </si>
  <si>
    <t xml:space="preserve">Discharge  </t>
  </si>
  <si>
    <t>Voluntary Sector Grants</t>
  </si>
  <si>
    <t>Health Funded D2A Pathway</t>
  </si>
  <si>
    <t>ASC Discharge Funding</t>
  </si>
  <si>
    <t>To support pathway 2 direct discharge from hospital</t>
  </si>
  <si>
    <t>Commissioning of D2A Beds</t>
  </si>
  <si>
    <t>To support pathway 2 discharges from hospital.</t>
  </si>
  <si>
    <t>Admissions Avoidance and Discharge Service</t>
  </si>
  <si>
    <t xml:space="preserve">Supporting discharge and avoiding admissions </t>
  </si>
  <si>
    <t>Integrated Discharge Hub</t>
  </si>
  <si>
    <t>Adult Social Care Discharge grant</t>
  </si>
  <si>
    <t>Hospital Discharge transitional Beds</t>
  </si>
  <si>
    <t>LA element of bed and home based IC services</t>
  </si>
  <si>
    <t>Intermediate Care - Home/Bed Based and Hospital Discharge Team</t>
  </si>
  <si>
    <t>Community Health element of bed and home based IC services</t>
  </si>
  <si>
    <t>Effective Discharge - D2A Pathways</t>
  </si>
  <si>
    <t>Tees Community Equipment Service expansion</t>
  </si>
  <si>
    <t>Additional resources to support increased capacity for same-day discharge requirements.</t>
  </si>
  <si>
    <t>Hospital Discharge Domiciliary Care Round</t>
  </si>
  <si>
    <t>Recruit additional capacity to support discharge from hospital</t>
  </si>
  <si>
    <t>Recovery &amp; reablement - Residential Reablement</t>
  </si>
  <si>
    <t>Middlesbrough Mobile Therapy Unit (MMRU) - beds</t>
  </si>
  <si>
    <t>Recovery &amp; Reablement - Community Reablement</t>
  </si>
  <si>
    <t>Community Reablement Team expansion</t>
  </si>
  <si>
    <t>Reablement Discharge Co-ordinator</t>
  </si>
  <si>
    <t>Appointment of Discharge Co-ordinator post to support the flow of discharge from hospital to the Reablement Service</t>
  </si>
  <si>
    <t>Admin Support</t>
  </si>
  <si>
    <t>2% top-slice for admin costs associated with distributing &amp; reporting on Discharge Fund</t>
  </si>
  <si>
    <t>Complex Discharges Co-ordination</t>
  </si>
  <si>
    <t xml:space="preserve">Complex Hospital Discharge Facilitator (band 7) to attend Hospital wards within North and South Tees once a week for early identification of complex hospital discharges. </t>
  </si>
  <si>
    <t>In-Reach Assessment &amp; Support for EOL/Palliative Care Patients</t>
  </si>
  <si>
    <t>Band 7 to increase assessment &amp; planning capacity improve flow of patients from ED and inpatient wards</t>
  </si>
  <si>
    <t>Ambulance Discharge costs</t>
  </si>
  <si>
    <t>Local authority discharge funding</t>
  </si>
  <si>
    <t>Support hospital discharge</t>
  </si>
  <si>
    <t>ICB discharge fund</t>
  </si>
  <si>
    <t>Discretionary housing grants</t>
  </si>
  <si>
    <t>Discretionary small grants to support discharge</t>
  </si>
  <si>
    <t>Social Care Discharge capacity</t>
  </si>
  <si>
    <t>additional social worker capacity to support discharge</t>
  </si>
  <si>
    <t>Discharge Fund administration</t>
  </si>
  <si>
    <t>administration support for managing discharge funding</t>
  </si>
  <si>
    <t>Focused workforce recruitment and retention to support discharge</t>
  </si>
  <si>
    <t>Brokerage Capacity</t>
  </si>
  <si>
    <t>Additional brokerage capacity to support discharge flow</t>
  </si>
  <si>
    <t>Rapid discharge incentive scheme</t>
  </si>
  <si>
    <t>Incentive scheme for care home and home care to support rapid discharges</t>
  </si>
  <si>
    <t>Reablement capacity</t>
  </si>
  <si>
    <t>Workforce retention and recruitment, including winter bonus scheme</t>
  </si>
  <si>
    <t>Reablement and occupational therapy capacity</t>
  </si>
  <si>
    <t>additional capacity to support discharge flow</t>
  </si>
  <si>
    <t xml:space="preserve">Early Discharge Planning </t>
  </si>
  <si>
    <t>social worker capacity to support early discharge planning</t>
  </si>
  <si>
    <t>Community equipment</t>
  </si>
  <si>
    <t>Additional equipment and TEC support for discharge</t>
  </si>
  <si>
    <t>2 beds</t>
  </si>
  <si>
    <t>VW capacity to support early discharge and step-up from community to remain at home</t>
  </si>
  <si>
    <t>Further investment into Nursing Care</t>
  </si>
  <si>
    <t>Further investment into the Nursing Care sector (24/25 subject to review) to allow for a new care home within the borough to populate their beds faster than the contractual obligation in order to speed up the discharge process and have more beds accessible to ease pressure on discharge.</t>
  </si>
  <si>
    <t>Improvements in Reablement Outcomes</t>
  </si>
  <si>
    <t>Further investment into reablement packages to improve outcomes (24/25 subject to review). This would increase the speed and accessibility of people being discharged into the community.</t>
  </si>
  <si>
    <t>Enhanced resources into Homecare</t>
  </si>
  <si>
    <t>Enhanced investment into double handed care placements (24/25 subject to review) to allow for more effective discharge to an “at home” setting and to ensure we have more beds available in a care home setting.</t>
  </si>
  <si>
    <t>Maximising the use of Extra Care and sheltered accommodation</t>
  </si>
  <si>
    <t xml:space="preserve">Investment in Extra Care Housing, Sheltered and Alms housing (24/25 subject to review) to facilitate higher acuity discharges from hospital – additional staffing to support discharges directly from hospital to Extra Care, freeing up capacity in residential care for more complex discharges.  </t>
  </si>
  <si>
    <t>Residential Care Charter</t>
  </si>
  <si>
    <t>Accelerated investment in to the LA's in-borough provider's (24/25 subject to review) in providing a supplement which would impact front line staff in order to boost recruitment and retention.</t>
  </si>
  <si>
    <t>Transfer of Care Assessment Team</t>
  </si>
  <si>
    <t>Community based team to complete assessments in the community as a part of the D2A model to facilitate quick and safe discharges. (24/25 subject to review). 1 manager and 2 SW's. Reduced delays in transfers of care, reduction in over provision of care to maximise community capacity, increase capacity to review residents recently discharge to care homes to ensure the placement is appropriate and maximise care home capacity.</t>
  </si>
  <si>
    <t>Cost of Living Crisis Worker</t>
  </si>
  <si>
    <t>Non-qualified staff member to support people who are due to be discharged from Hospital or recently discharged with the current cost of living Crisis. (24/25 subject to review). Maximise people's incomes by assisting to apply for benefits, source the best fuel prices, avoid debt by setting up direct debits, fill in financial assessment forms. This will reduce people delaying leaving hospital for financial reasons.</t>
  </si>
  <si>
    <t>Step Down Flats</t>
  </si>
  <si>
    <t>To fund 7 step down flats in extra care sheltered housing. (24/25 subject to review).This will enable pathway 1 discharges where people cannot return home for various reasons such as blitz clean, needing adaptations or safeguarding concerns.</t>
  </si>
  <si>
    <t>Increased Brokerage Support</t>
  </si>
  <si>
    <t xml:space="preserve">This additional funding helped to provide the right care and the right time for the right people and speed up pathway 1 and 3 discharges at the most pressured times. (24/25 subject to review) </t>
  </si>
  <si>
    <t>Retention initiative for OT Workers</t>
  </si>
  <si>
    <t>Investment into earmarked initiative for Occupational Therapists retention payment to assist in retaining staff please. (24/25 subject to review)</t>
  </si>
  <si>
    <t>Further Investment into Residential Care</t>
  </si>
  <si>
    <t>Further investment into the Residential Care sector (24/25 subject to review) to allow for a new provider within the borough to populate their beds faster than the contractual obligation in order</t>
  </si>
  <si>
    <t>Mental Health Discharge Housing Workers</t>
  </si>
  <si>
    <t xml:space="preserve">MH Discharge workers to support MFFD homeless on the ward and those currently in B&amp;B. (24/25 subject to review). Facilitate discharge from the ward and work with Homeless team to create capacity in B&amp;B / step down accommodation. </t>
  </si>
  <si>
    <t>Expand step down housing</t>
  </si>
  <si>
    <t>Step down flats (24/25 subject to review) -  Create capacity in complex care placement for MFFD patients currently on the ward</t>
  </si>
  <si>
    <t xml:space="preserve">Expand step down housing options </t>
  </si>
  <si>
    <t>Placement review workers (24/25 subject to review)</t>
  </si>
  <si>
    <t>Additional Home Treatment Team (HTT) capacity</t>
  </si>
  <si>
    <t>HTT advanced practitioners to support individuals discharged to step down accommodation (24/25 subject to review)</t>
  </si>
  <si>
    <t>Outreach Service</t>
  </si>
  <si>
    <t>Kings Outreach Therapy Service (KCH led across  Lambeth &amp; Southwark) (24/25 subject to review)</t>
  </si>
  <si>
    <t>Pathway 2 &amp; 3 Discharges</t>
  </si>
  <si>
    <t>Placements, and bed based intermediate care (24/25 subject to review)</t>
  </si>
  <si>
    <t xml:space="preserve">Homeless discharge service </t>
  </si>
  <si>
    <t>Accommodation and support to enable discharge of homeless patients ready for discharge (24/25 subject to review)</t>
  </si>
  <si>
    <t>Equipment Provision to support discharges</t>
  </si>
  <si>
    <t xml:space="preserve">Placements Equipment to support discharges  </t>
  </si>
  <si>
    <t xml:space="preserve">Placements and  discharge improvement plans </t>
  </si>
  <si>
    <t>Care Home Liason service - LA funding</t>
  </si>
  <si>
    <t>Joint scheme for pathway 3 discharge improvements supporting interface between care homes and hospitals.</t>
  </si>
  <si>
    <t>Care Home Liason service - ICB funding</t>
  </si>
  <si>
    <t xml:space="preserve">Voluntary sector support to hospital discharge </t>
  </si>
  <si>
    <t xml:space="preserve">Supports to those who are due to be admitted to hospital for elective surgery, with discharge preparation </t>
  </si>
  <si>
    <t>Double Handed Care (scheme 65 re-named with changed expenditure classification)</t>
  </si>
  <si>
    <t>Occupational Therapist based in the ToC Review team to look at all new residents being discharged with double handed care with the view to being reduced to singled handed care through different equipment/adaptations/moving and handling techniques. Aim is to maximise care capacity within the community.</t>
  </si>
  <si>
    <t>CC Discharge Funding - Ref 13</t>
  </si>
  <si>
    <t>ASC Scheme 10 Proud to Care - Workforce Campaign</t>
  </si>
  <si>
    <t>CC Discharge Funding - Ref 14</t>
  </si>
  <si>
    <t>Joint Scheme 11 TEC &amp; Equipment (prescribing and winter run rate)</t>
  </si>
  <si>
    <t>CC Discharge Funding - Ref 15</t>
  </si>
  <si>
    <t>Joint Scheme 11 Fund administration</t>
  </si>
  <si>
    <t>CC Discharge Funding - NEW</t>
  </si>
  <si>
    <t>Homeless Schemes</t>
  </si>
  <si>
    <t>Hospital Support - coverings 6 Case Co's, 6 SW, 4 Discharge Enablers (2 RCHT &amp; 2 UHP), 1 administrator and 2 team manage</t>
  </si>
  <si>
    <t>Home Care Recommissioning</t>
  </si>
  <si>
    <t>IOS Discharge Funding</t>
  </si>
  <si>
    <t>Discharge Support Service</t>
  </si>
  <si>
    <t>Bolitho Beds</t>
  </si>
  <si>
    <t>Kenwyn Stepdown beds</t>
  </si>
  <si>
    <t>ICB Discharge Funding - Ref 14</t>
  </si>
  <si>
    <t>ICB Discharge Funding - Ref 15</t>
  </si>
  <si>
    <t xml:space="preserve">Plus 7 days payment for Homecare providers </t>
  </si>
  <si>
    <t xml:space="preserve">Vol Sector initiatives to support ASC discharge responsibilities </t>
  </si>
  <si>
    <t>Trusted assessor for minor increases to enable restarts from hospitals</t>
  </si>
  <si>
    <t xml:space="preserve">Support ASC setting with overseas recruitment </t>
  </si>
  <si>
    <t>Independence at Home Service</t>
  </si>
  <si>
    <t>Independence at Home Service providing both reablement and provider of last resort maintenance following a hospital discharge reablement episode.</t>
  </si>
  <si>
    <t>Investment in training - Care Market Training Plan and delivery</t>
  </si>
  <si>
    <t xml:space="preserve">Additional OT Support </t>
  </si>
  <si>
    <t>Housing and Homelessness Discharge Support</t>
  </si>
  <si>
    <t xml:space="preserve">Contingency </t>
  </si>
  <si>
    <t>Contingency (Additional Senior Commissioning manager to support Housing with care and alternatives and contingency)</t>
  </si>
  <si>
    <t>Care apprenticeship- increasing capacity and encouraging intake into the sector (NEW PROPOSAL)</t>
  </si>
  <si>
    <t>Market Sustinability/fee increases</t>
  </si>
  <si>
    <t>Home First POLR</t>
  </si>
  <si>
    <t xml:space="preserve">Additional needs in care homes </t>
  </si>
  <si>
    <t xml:space="preserve">NHS funding for assessment and management of health needs in care homes </t>
  </si>
  <si>
    <t xml:space="preserve">Integrated Discharge </t>
  </si>
  <si>
    <t xml:space="preserve">Integrated Discharge Director to establish Integrated Discharge Hub UHNM </t>
  </si>
  <si>
    <t xml:space="preserve">Therapy Led Discharge </t>
  </si>
  <si>
    <t xml:space="preserve">Early supported discharge from acute wards for rehab at home following a stroke/ fractured neck of femur </t>
  </si>
  <si>
    <t xml:space="preserve">Falls </t>
  </si>
  <si>
    <t>Specialist falls response service in partnership with the NHS and Dire Service. Supports people who have experienced a fall in their own home with an aim of reducing hospital admissions. Crews with specialist equipment to help people who are unijured to remain at home.</t>
  </si>
  <si>
    <t xml:space="preserve">MH discharge </t>
  </si>
  <si>
    <t xml:space="preserve">Discharge enablement pathway, integrated health and social care MDT team discharge planning from acute mental health wards </t>
  </si>
  <si>
    <t xml:space="preserve">Inreach support packages of care on discharge to support individuals based on recovery and goal setting, promoting independence and onward signpost referral to other services such as housing/ benefits/ employment </t>
  </si>
  <si>
    <t xml:space="preserve">Discharge enablement budget that can be utilised by discharge teams from inpatient wards to support impactful change and timely discharge e.g. home repairs, emergency clothes, supplies and food </t>
  </si>
  <si>
    <t xml:space="preserve">Assessment capacity </t>
  </si>
  <si>
    <t xml:space="preserve">Increased demand through SJ/SRP due to the change in D2A model and increase in high acuity, complex patients that require DST assessment. 2x additional B7 Discharge Liaison Nurses to complete robust and timely DSTs to reduce delays, length of stay and increase timely discharges </t>
  </si>
  <si>
    <t xml:space="preserve">Vol Sector </t>
  </si>
  <si>
    <t xml:space="preserve">NHS commissioninig of voluntary sector support on discharge  - includes continuation during Q1 of Revival in line with Stoke contract, need wider discussion re voluntary sector offer to support discharge </t>
  </si>
  <si>
    <t xml:space="preserve">Urgent Care Flex </t>
  </si>
  <si>
    <t xml:space="preserve">Urgent care discharge winter reserve for overdelivery against contracted activity </t>
  </si>
  <si>
    <t>General Contingncy</t>
  </si>
  <si>
    <t xml:space="preserve">General Contingency </t>
  </si>
  <si>
    <t>PHBs</t>
  </si>
  <si>
    <t>Low value, high impact. Use of one-off funds via a PHB to facilitate discharge in a timely manner e.g. fridge to manage temp of medication. MPFT lead on behalf of acutes and commuity hospitals including UHDB and OOC Trusts via T&amp;T. National recognition via NHSE</t>
  </si>
  <si>
    <t>Step down beds - residential</t>
  </si>
  <si>
    <t>Step down - extra care</t>
  </si>
  <si>
    <t xml:space="preserve">Step down - extra care flats </t>
  </si>
  <si>
    <t>Homecare capacity</t>
  </si>
  <si>
    <t>Homecare capacity building</t>
  </si>
  <si>
    <t>Pathway development</t>
  </si>
  <si>
    <t>Pathway development supporting effective discharges</t>
  </si>
  <si>
    <t>Assistive technology</t>
  </si>
  <si>
    <t>Provide telecare and assistive technology to all relevant pathway 0 and pathway 1 discharges</t>
  </si>
  <si>
    <t>Step down beds - nursing</t>
  </si>
  <si>
    <t>Step down  - extra care</t>
  </si>
  <si>
    <t>Step down  - extra care flats</t>
  </si>
  <si>
    <t>Low level voluntary sector support</t>
  </si>
  <si>
    <t>Support for pathway 0 discharges</t>
  </si>
  <si>
    <t>Residential care contingency</t>
  </si>
  <si>
    <t>NEAS contract for additional transport to support discharges</t>
  </si>
  <si>
    <t>Carepoint social work</t>
  </si>
  <si>
    <t>Additional social worker capacity for discharge</t>
  </si>
  <si>
    <t>Additional discharge nurse to support trusted assessor project</t>
  </si>
  <si>
    <t>Additional Reablement</t>
  </si>
  <si>
    <t>Fund additional reablement capacity</t>
  </si>
  <si>
    <t>Welfare and transport</t>
  </si>
  <si>
    <t>Additional welfare and vehicl at discharge hub</t>
  </si>
  <si>
    <t>Community health wrap around services</t>
  </si>
  <si>
    <t>Provide additional community health resource to support home first model</t>
  </si>
  <si>
    <t>Local Authority Discharge Support</t>
  </si>
  <si>
    <t>MHSOP Discharge Co-ordinator</t>
  </si>
  <si>
    <t>Discharge co-ordinator</t>
  </si>
  <si>
    <t>Intake Model</t>
  </si>
  <si>
    <t xml:space="preserve">Recruitment to support the Intake Model </t>
  </si>
  <si>
    <t>To support discharge flow</t>
  </si>
  <si>
    <t>Therapy Support</t>
  </si>
  <si>
    <t>Winter Care Home funding Scheme</t>
  </si>
  <si>
    <t>Additional residential care to support hospital discharge and reduce delays</t>
  </si>
  <si>
    <t>Winter Nursing Care Scheme</t>
  </si>
  <si>
    <t>Additional nursing care to support hospital discharge and reduce delays</t>
  </si>
  <si>
    <t>Winter Home Care Scheme</t>
  </si>
  <si>
    <t>Additional home care to support hospital discharge and reduce delays</t>
  </si>
  <si>
    <t>Direct payment scheme</t>
  </si>
  <si>
    <t>Funding personal budgets to enable hospital discharge</t>
  </si>
  <si>
    <t>Extra Care scheme</t>
  </si>
  <si>
    <t>Providing extra care to support hospital discharge</t>
  </si>
  <si>
    <t>Community Equipment scheme</t>
  </si>
  <si>
    <t>Additonal community equipment to support discharge and D2A</t>
  </si>
  <si>
    <t>Assistive technology scheme</t>
  </si>
  <si>
    <t>Assistive technology support</t>
  </si>
  <si>
    <t>Targeted Out of Hospital Care</t>
  </si>
  <si>
    <t>Provision of Reablement Service</t>
  </si>
  <si>
    <t>Discharge Coordination</t>
  </si>
  <si>
    <t>Additional  Social Work / Occupational Therapy capacity in Discharge teams to support discharge planning, and additional care arranger support working across Care Homes and Domicillary Care sectors to facillitate patient flow and expediate discharge to appropriate setting</t>
  </si>
  <si>
    <t>Support Collection &amp; Reporting of Data</t>
  </si>
  <si>
    <t>Residential/Nursing Placements</t>
  </si>
  <si>
    <t>Transitional / intermediate / Residential &amp; Nursing care supporting interim placements awaiting longer term care / care packages to help with flow</t>
  </si>
  <si>
    <t>Frailty Virtual Ward</t>
  </si>
  <si>
    <t>Enhanced Support to increase bed capacity</t>
  </si>
  <si>
    <t>Contact Cares</t>
  </si>
  <si>
    <t>Additional Therapy and DNLO suppport</t>
  </si>
  <si>
    <t>Mental Health Bed Coordinators</t>
  </si>
  <si>
    <t>COPD Service</t>
  </si>
  <si>
    <t>Support Enhanced Respitatory service</t>
  </si>
  <si>
    <t>Specialist Pallative Care</t>
  </si>
  <si>
    <t>Soecialist Pallative Care in A&amp;E</t>
  </si>
  <si>
    <t>Community OOH Team - additional therapy support and activities coordinators</t>
  </si>
  <si>
    <t>OT Discharge Reviews</t>
  </si>
  <si>
    <t>Support for OT Discharge Reviews</t>
  </si>
  <si>
    <t>Primary Care Urgent Care Hub for North PCN</t>
  </si>
  <si>
    <t xml:space="preserve">Same day urgent care appointment capacity </t>
  </si>
  <si>
    <t>400 additional appts per week</t>
  </si>
  <si>
    <t>Hospice workforce retention - inpatient beds</t>
  </si>
  <si>
    <t>Workforce capacity risk reduction to maintaine 10 beds and avoid bed closure</t>
  </si>
  <si>
    <t>Urgent Treatment Centre</t>
  </si>
  <si>
    <t xml:space="preserve">GP with extended remit -Piloting this role for 6 months would all support development of integrated  pathways of care between the UTC, AMU  mSDEC) and ED. This is in addition to hands on medical capacity.  In addition, A Coordinator who is additional an will help to improve patient flow, provide oversight of the clinical priorities, manage risks appropriately, reduce risk of deterioration of patient’s conditions and provide support to junior staff due to changes in acutty of presenting patients. This is for a five month period as a pilot. </t>
  </si>
  <si>
    <t>3x12 hour GP sessoins per week for five months.
Clinical co-ordinator - 2.8WTE to cover 7/7</t>
  </si>
  <si>
    <t>Community specialist palliative care nursing</t>
  </si>
  <si>
    <t xml:space="preserve">Enhanced community SPC  nurisng capacity. Enables delivery of 7/7 8-8 service enhancing OOH support and additional capacity for staff and patient helpline.  </t>
  </si>
  <si>
    <t>x 4 WTE nursing staff extending serices 8-8 7/7.</t>
  </si>
  <si>
    <t>Stroke Early Supported Discharge Team</t>
  </si>
  <si>
    <t>Enhance capacity to expand acceptance criteria and reduce LoS across Strole Wards freeing up bed capacity.</t>
  </si>
  <si>
    <t>x2 WTE, reduced LoS and additional capacity</t>
  </si>
  <si>
    <t>Block Dom Care provsion to support winter pressures</t>
  </si>
  <si>
    <t xml:space="preserve">Support for bed based and community provsion for pathway 1 &amp; 2 </t>
  </si>
  <si>
    <t>Provsion of step up/down beds, reablememt and personalised care at home</t>
  </si>
  <si>
    <t>Workforce Training</t>
  </si>
  <si>
    <t>Provsion of specialist training to support workforce retention</t>
  </si>
  <si>
    <t>Equipment to support Hospital Discharge</t>
  </si>
  <si>
    <t>Provsion of equipment and Assistive Technology to support hospital discharge</t>
  </si>
  <si>
    <t>Dementia Co-odinator</t>
  </si>
  <si>
    <t>Dementia Co-Ordinator to support discharges for people with memory and cognition impairment</t>
  </si>
  <si>
    <t>Implimentation of a Home First model of support</t>
  </si>
  <si>
    <t>Transitional  Crisis Beds to support Complex Discharges</t>
  </si>
  <si>
    <t>Support for individuals dischsraged from hospital with complex needs</t>
  </si>
  <si>
    <t>Intermediate Care Adaptations</t>
  </si>
  <si>
    <t>Adaptations to support complex Intermediate care discharges from Hospital</t>
  </si>
  <si>
    <t>Home Based</t>
  </si>
  <si>
    <t>Provide additional capacity to support people to remain at home / return home to prevent avoidable admission / discharge from hospital</t>
  </si>
  <si>
    <t>Bed Based</t>
  </si>
  <si>
    <t xml:space="preserve">Provide additional capacity to support people to be discharged from hospital who are at point of discharge unable to return home. </t>
  </si>
  <si>
    <t xml:space="preserve">Additional Assessor, Brokerage capacity to support flow  </t>
  </si>
  <si>
    <t>Provide DTA capacity to support complex needs (Pathway 3)</t>
  </si>
  <si>
    <t xml:space="preserve">Additional Reablement Capacity Tuvida  </t>
  </si>
  <si>
    <t xml:space="preserve">Tuvida </t>
  </si>
  <si>
    <t xml:space="preserve">Thackley Green </t>
  </si>
  <si>
    <t>Commissioning &amp; Intelligence Capacity</t>
  </si>
  <si>
    <t xml:space="preserve">Additional provision of commissioning capacity and expertise to support accelerated market development, options and services in order to support future need. Also supports the NCC social care intelligence hub that supports evidence based commissioning </t>
  </si>
  <si>
    <t>Market Sustainability</t>
  </si>
  <si>
    <t>Market Sustainability and Growth - ICB contribution to increased rates within Knowsley market</t>
  </si>
  <si>
    <t>Market Sustainability and Growth - Knowsley contribution to increased rates out of borough</t>
  </si>
  <si>
    <t>Assistive technologies and equipment</t>
  </si>
  <si>
    <t>Falls pick up service</t>
  </si>
  <si>
    <t>Technology Enabled Care (3 Posts)</t>
  </si>
  <si>
    <t>Home care or domiciliary care (Pathway 1)</t>
  </si>
  <si>
    <t xml:space="preserve">Roster system to support reablement &amp; rapid response services </t>
  </si>
  <si>
    <t>All other spend</t>
  </si>
  <si>
    <t>Support services costs of administering grant and programme</t>
  </si>
  <si>
    <t>Bed-based intermediate care services (Pathway 2)</t>
  </si>
  <si>
    <t xml:space="preserve">Senior Practitioner Intermediate Care </t>
  </si>
  <si>
    <t>2 Discharge Trackers (Assistant Care Managers)</t>
  </si>
  <si>
    <t>2 x 24 hour posts in Enhanced Rapid Response Capacity</t>
  </si>
  <si>
    <t>Home-based intermediate care services (Pathway 1)</t>
  </si>
  <si>
    <t xml:space="preserve">2 x 24 hour posts in Reablement </t>
  </si>
  <si>
    <t>4 ACMs in Rapid Response</t>
  </si>
  <si>
    <t>2 HDT Review Social Workers</t>
  </si>
  <si>
    <t>2 CHC Social Workers</t>
  </si>
  <si>
    <t>OT and Grants Capacity</t>
  </si>
  <si>
    <t>Residential placements (Pathway 3)</t>
  </si>
  <si>
    <t>Step Down Mental Health Bed – Blue Bell</t>
  </si>
  <si>
    <t>Additional staffing to support EMI Capacity (Pathway 3 wrap around. Based on 15 beds full year or 30 for 6 months)</t>
  </si>
  <si>
    <t>HIU Staffing to support complex patients</t>
  </si>
  <si>
    <t>Additional ward rounds / check ins in Care Homes</t>
  </si>
  <si>
    <t>IT solution</t>
  </si>
  <si>
    <t>Market Sustainability and Growth - Knowsley contribution to increased rates in borough</t>
  </si>
  <si>
    <t xml:space="preserve">ICB NEW </t>
  </si>
  <si>
    <t>Voluntary &amp; Community discharge / admission avoidance support - Innovate</t>
  </si>
  <si>
    <t>ICB NEW</t>
  </si>
  <si>
    <t>Hospice - Willowbrook</t>
  </si>
  <si>
    <t xml:space="preserve">Community Specialist Palliative Nurses </t>
  </si>
  <si>
    <t>Stroke Association</t>
  </si>
  <si>
    <t>Registered MH Nurse To support Discharges at Mersey and West Lancs</t>
  </si>
  <si>
    <t xml:space="preserve">Mersey and West Lancs Multi Disciplinary Team </t>
  </si>
  <si>
    <t xml:space="preserve">Urgent Community Response Care Navigator in NW Ambulance Service </t>
  </si>
  <si>
    <t>Intermediate care services</t>
  </si>
  <si>
    <t>Hospital Discharge - Short Term Spot Purchasing</t>
  </si>
  <si>
    <t>Hospital discharge external reablement service</t>
  </si>
  <si>
    <t>Community Recovery Service (ASC Discharge funding</t>
  </si>
  <si>
    <t>Therapeutic Intermediate care services</t>
  </si>
  <si>
    <t>Residential Care (ASC Discharge Funding)</t>
  </si>
  <si>
    <t>Residential care short stay placements</t>
  </si>
  <si>
    <t>Community Recovery Service (ICB Discharge funding)</t>
  </si>
  <si>
    <t>Residential Care (ICB Discharge funding)</t>
  </si>
  <si>
    <t>Discharge Fund - Additional Social Care Capacity</t>
  </si>
  <si>
    <t>Additional Social Care Capacity including provider workforce capacity, appropriate short-term support pending assessment of long-term care needs (using WCC Discharge Funding)</t>
  </si>
  <si>
    <t>Bed Based Service</t>
  </si>
  <si>
    <t>Sector sustainability incentive</t>
  </si>
  <si>
    <t>Dementia DTA Beds</t>
  </si>
  <si>
    <t>Increasing discharge from Stroke Unit to 7 days</t>
  </si>
  <si>
    <t>Improved pathways</t>
  </si>
  <si>
    <t>Temporary Housing for Vulnerable and homeless</t>
  </si>
  <si>
    <t>Admissions avoidance and supporting discharge</t>
  </si>
  <si>
    <t>MDT Team for DTA beds and DTA Home- Therapists</t>
  </si>
  <si>
    <t>Supporting Discharge</t>
  </si>
  <si>
    <t>MDT Team for DTA beds and DTA Home- Social Workers</t>
  </si>
  <si>
    <t xml:space="preserve">iaspire Crisis beds and Compassionate Care and Northern Healthcare Step-down beds </t>
  </si>
  <si>
    <t>PICU Beds</t>
  </si>
  <si>
    <t xml:space="preserve">Sector sustainability </t>
  </si>
  <si>
    <t>Funding to support care home sustainability</t>
  </si>
  <si>
    <t>Funding to support Hospice sustainability</t>
  </si>
  <si>
    <t>Reablement service (Home Support from Hospital)</t>
  </si>
  <si>
    <t>Additional Workforce Mental Health</t>
  </si>
  <si>
    <t>Mental Health staffing</t>
  </si>
  <si>
    <t>Review Team</t>
  </si>
  <si>
    <t>Review Team to ensure timely reviews to free capacity in the market</t>
  </si>
  <si>
    <t>Independent Living</t>
  </si>
  <si>
    <t>Community Equipment, Adaptations, Supporting People</t>
  </si>
  <si>
    <t>Commissioning</t>
  </si>
  <si>
    <t>Additional resources to add commissioning</t>
  </si>
  <si>
    <t>Additional Discharge Residential</t>
  </si>
  <si>
    <t>Bed Based D2A</t>
  </si>
  <si>
    <t>Additional Discharge Community</t>
  </si>
  <si>
    <t>Community Based D2A</t>
  </si>
  <si>
    <t xml:space="preserve">Pathway 0 Support </t>
  </si>
  <si>
    <t>Support to increase capacity for complex support</t>
  </si>
  <si>
    <t>Additional Discharge MDT</t>
  </si>
  <si>
    <t xml:space="preserve">Support for MDT Discharge </t>
  </si>
  <si>
    <t>Additional Discharge Equipment Assistive Technology</t>
  </si>
  <si>
    <t>Additional Equipment and AT Capacity</t>
  </si>
  <si>
    <t>Additional Discharge - Assessment Capacity</t>
  </si>
  <si>
    <t>Increased assessment capacity</t>
  </si>
  <si>
    <t xml:space="preserve">Additional Discharge - Low Level support  scheme developments </t>
  </si>
  <si>
    <t>Low Level Support Schemes</t>
  </si>
  <si>
    <t>Additional Discharge - Community Intermediate Care Support and Block Booking</t>
  </si>
  <si>
    <t>Intermediate care Support and Block Booking</t>
  </si>
  <si>
    <t>Additional Discharge - Domiciliary Care</t>
  </si>
  <si>
    <t>Short Term Domiciliary Care</t>
  </si>
  <si>
    <t>Interim packages of care - residential care</t>
  </si>
  <si>
    <t xml:space="preserve">Interim bed provision </t>
  </si>
  <si>
    <t>Interim packages of care - domiciliary care</t>
  </si>
  <si>
    <t xml:space="preserve">Interim domiciliary care packages </t>
  </si>
  <si>
    <t>End of Life support for interim beds</t>
  </si>
  <si>
    <t>Interim End of Life care home beds</t>
  </si>
  <si>
    <t>Therapy support post-discharge</t>
  </si>
  <si>
    <t>Therapy support to interim beds</t>
  </si>
  <si>
    <t>End of Life Complex Care</t>
  </si>
  <si>
    <t>End of Life Complex Care Coordinators</t>
  </si>
  <si>
    <t>Ambulance service discharge transport</t>
  </si>
  <si>
    <t>Expanded reablement team capacity</t>
  </si>
  <si>
    <t>Expanded reablement / home first offer to increase capacity and quality of admission avoidance and discharge support</t>
  </si>
  <si>
    <t>VCSE support for discharge home</t>
  </si>
  <si>
    <t>Home from Hospital VCSE community support scheme</t>
  </si>
  <si>
    <t>Expanded capacity for rapid access to social care</t>
  </si>
  <si>
    <t>Additional capacity for assessment support (SWs &amp; SCAOs) for care act assessments and discharge support</t>
  </si>
  <si>
    <t>Coordination of rapid access to social care</t>
  </si>
  <si>
    <t>Health and social care coordinator posts to support D2A, intermediate care</t>
  </si>
  <si>
    <t>Care finding capacity for Home from Hospital Transformation</t>
  </si>
  <si>
    <t>Additional Care Finder posts for Home from Hospital system transformation</t>
  </si>
  <si>
    <t>Home from Hospital System Transformation</t>
  </si>
  <si>
    <t>This scheme provides additional capacity to deliver the Integrated Discharge Team transfer of care hub function across 7 days.  The scheme will provide temporary funding for provision of 4 Reablement Co-ordinator posts to support people on pathways 1, 2 and 3 to leave hospital and provides an initial home safe assessment for everyone.  The scheme will also provide temporary funding for the provision of 2 SCAO posts to provide community discharge support, ensuring timely assessment and transition into any assessed ongoing social care support.  Funded via IBCF for year 1 to support the wider system (2023/24) , it is anticipated that funding for this scheme will be drawn down from the local authority discharge fund from year 2 (2024/25)</t>
  </si>
  <si>
    <t>Additional bed capacity (block booked)</t>
  </si>
  <si>
    <t>Miscellaneous expenditure</t>
  </si>
  <si>
    <t>Non recurrent/ad-hoc requests to support timely discharge</t>
  </si>
  <si>
    <t>Admin Capacity support - reporting requirements</t>
  </si>
  <si>
    <t>Short term funding to provide administrative capacity to support reporting requirements</t>
  </si>
  <si>
    <t>Extension of Discharge Improvement lead</t>
  </si>
  <si>
    <t>Due to the size of the organisation and increasing complexities around discharge, the post is required for ongoing education within the wards and to embed good practice.</t>
  </si>
  <si>
    <t>Expanding staff at Eden Court</t>
  </si>
  <si>
    <t>Expand numbers of care staff on the unit (provided by Akari) to enable numbers of patients requiring double ups to increase – currently limited to taking 8 double ups (out of 20 beds). This would give the potential to improve the flow of patients requiring rehabilitation, but requiring support of 2 carers to be discharged to Eden Court, and optimise use of beds in this setting.</t>
  </si>
  <si>
    <t>Band 4 roles to support discharge nurses</t>
  </si>
  <si>
    <t xml:space="preserve">To support and work with the Clinical lead, Complex discharge nurse specialists, Wards, Multi-Disciplinary Health and Social Care professionals, and the Bed Management Team identifying, screening and tracking patients through the hospital systems. </t>
  </si>
  <si>
    <t>Band 3 technician with transport</t>
  </si>
  <si>
    <t xml:space="preserve">Role used to  delivering equipment to patient's homes to facilitate discharges -  saving IP therapist time in Medicine.  Keen to establish recurring funding and potentially expand to an additional role to work beyond medical wards. </t>
  </si>
  <si>
    <t>Appointment of Elderly Physician</t>
  </si>
  <si>
    <t>to provide support to staff in managing their patients with delirium/complex behaviours – run 1 MDT per week to provide staff support with more complex patients in this setting.</t>
  </si>
  <si>
    <t>Additional carers at Eden Court supporting doible ups</t>
  </si>
  <si>
    <t>Hospital Avoidance</t>
  </si>
  <si>
    <t>To deliver additional capacity for hospital avoidance schemes where this supports reduction in delayed discharge, following update to grant determination conditions for 2024-25.  Scheme to be developed with further update provided via Q1 reporting.</t>
  </si>
  <si>
    <t>Care Act Assessments</t>
  </si>
  <si>
    <t>Resource to Support Completion of Assessments</t>
  </si>
  <si>
    <t>Care Journey Coordination</t>
  </si>
  <si>
    <t>Resource to support planning and Co ordination of care</t>
  </si>
  <si>
    <t>Home First Pathways</t>
  </si>
  <si>
    <t>Resource Support for Home First Scheme</t>
  </si>
  <si>
    <t>Community Schemes to support Discharge</t>
  </si>
  <si>
    <t>Staff capacity support in ASC</t>
  </si>
  <si>
    <t>Additional capacity in ASC to support D2A / hospital discharge cases</t>
  </si>
  <si>
    <t>Short stay placements</t>
  </si>
  <si>
    <t>Short stay resdential placements prior to agreeing long term support</t>
  </si>
  <si>
    <t>Additional Homecare support</t>
  </si>
  <si>
    <t xml:space="preserve">Rapid response to support hospital discharge cases </t>
  </si>
  <si>
    <t>Additional care packages and capacity</t>
  </si>
  <si>
    <t xml:space="preserve">To meet increased demand for residential / homecare care packages as well as incentivise providers to create additional capacity over the winter months
</t>
  </si>
  <si>
    <t xml:space="preserve">Mental health support for hospital discharge and for high intensity service users.  </t>
  </si>
  <si>
    <t>NRS and Equipment service uplift</t>
  </si>
  <si>
    <t>Additional Discharge Transport</t>
  </si>
  <si>
    <t>Hospice - Increased community support and out of hours</t>
  </si>
  <si>
    <t>Step Down (spot purchase beds)</t>
  </si>
  <si>
    <t>Intermediate Care medical support and oversight</t>
  </si>
  <si>
    <t>CHC/Complex Cases - funded beds and complex care packages with 1:1/2:1 support</t>
  </si>
  <si>
    <t>Clinical Educator - Criteria to reside</t>
  </si>
  <si>
    <t>Enhance the discharge to Assess model and increase capacity</t>
  </si>
  <si>
    <t xml:space="preserve">Additional equipment </t>
  </si>
  <si>
    <t>To reduce the number of resource for pathway 1 we require additional equipment for the single handed equipment initiative</t>
  </si>
  <si>
    <t>Additional social work capacity for mental health and LD colleagues</t>
  </si>
  <si>
    <t>Dedicated SW support for this cohort, recruitment commenced for 2 WTE</t>
  </si>
  <si>
    <t xml:space="preserve">Additional Pathway 2 Beds capacity (ASCDF - Line 1 and 2) </t>
  </si>
  <si>
    <t>Additional bed based capacity to support acute discharges and maintain patient flow</t>
  </si>
  <si>
    <t>Additional Social Work Capacity (ASCDF Line 3)</t>
  </si>
  <si>
    <t>To underpin ongoing work and to support discharges from community beds</t>
  </si>
  <si>
    <t>Extra Intermediate Care Nurse capacity to support Pathway 2 (Line 16 ASCDF)</t>
  </si>
  <si>
    <t>To meet demand within the acute setting and to expedite discharge from P2 beds</t>
  </si>
  <si>
    <t xml:space="preserve">Support for discharge </t>
  </si>
  <si>
    <t xml:space="preserve">To provide increased capacity in discharge pathways. </t>
  </si>
  <si>
    <t xml:space="preserve">Handy Person </t>
  </si>
  <si>
    <t>Handy Person services to aid discharges from hospital back to own home</t>
  </si>
  <si>
    <t>High Intensity Service Users</t>
  </si>
  <si>
    <t>Mental Health input into High Intensity Service Users to prevent admission</t>
  </si>
  <si>
    <t>Community based Support</t>
  </si>
  <si>
    <t>Additional support to aid timely discharge from hospital e.g. change locks, food etc</t>
  </si>
  <si>
    <t>Community Based MH Support</t>
  </si>
  <si>
    <t>Mental Health support for discharge based in community</t>
  </si>
  <si>
    <t>LIT Duty increased TA support</t>
  </si>
  <si>
    <t>2FTE TA's supporting LIT Duty/Hospital Discharge</t>
  </si>
  <si>
    <t>Assessment beds</t>
  </si>
  <si>
    <t>To support discharge to assess to ensure that patients are transferred from hospital to an appropriate setting to assess their long term needs. Additional 5 beds</t>
  </si>
  <si>
    <t>Discharge to Assess - other acute hospitals</t>
  </si>
  <si>
    <t>Increased capacity to aid 1 discharge per day from other hospitals</t>
  </si>
  <si>
    <t>Emergency Response</t>
  </si>
  <si>
    <t>Emergency respite</t>
  </si>
  <si>
    <t>EAB complex dementia beds</t>
  </si>
  <si>
    <t>Older People and Mental Health Community Care Placements</t>
  </si>
  <si>
    <t>D2A - Nursing Care</t>
  </si>
  <si>
    <t>Support for first 6 weeks post discharge</t>
  </si>
  <si>
    <t>D2A - Residential Care</t>
  </si>
  <si>
    <t>D2A - Domiciliary Care</t>
  </si>
  <si>
    <t>Recruitment events</t>
  </si>
  <si>
    <t>Range of integrated events to support recruitment across health and social care</t>
  </si>
  <si>
    <t>Home transport scheme</t>
  </si>
  <si>
    <t>Contract with private hire company to support timely discharges</t>
  </si>
  <si>
    <t>D2A assessors</t>
  </si>
  <si>
    <t>Clinicians employed by ICB to ensure people are assessed for their long term care needs outside of hospital</t>
  </si>
  <si>
    <t>GP support to spot and block EAB beds</t>
  </si>
  <si>
    <t>Timely &amp; Effective Discharge - GP support to step-up/step-down beds</t>
  </si>
  <si>
    <t>British Red Cross VCS support</t>
  </si>
  <si>
    <t>Low level social and practical support for timely discharges home</t>
  </si>
  <si>
    <t>Additional EAB beds</t>
  </si>
  <si>
    <t>10 beds at Hill Top</t>
  </si>
  <si>
    <t>Timely &amp; Effective Discharge - Trusted Assessor scheme to facilitate reduced assessment delays and faster admissions to care homes</t>
  </si>
  <si>
    <t>Equipment Stores</t>
  </si>
  <si>
    <t>To meet increased demand for equipment to support discharges</t>
  </si>
  <si>
    <t>Better discharge co-ordination for EOL patients (Discharge Enablement Team)</t>
  </si>
  <si>
    <t>Rapid response to step down fast-track CHC patients</t>
  </si>
  <si>
    <t>Bespoke health equipment (non CHC)</t>
  </si>
  <si>
    <t>Complex bespoke equipment to support discharges</t>
  </si>
  <si>
    <t>Pressure relief equipment (non CHC)</t>
  </si>
  <si>
    <t>Pressure relief equipment to support discharges</t>
  </si>
  <si>
    <t>Falls Pick Up Service (SWBHT)</t>
  </si>
  <si>
    <t>Falls response service to support avoidable admissions for a cohort likely to present discharge challenges</t>
  </si>
  <si>
    <t>Falls Pick Up - WMAS triage</t>
  </si>
  <si>
    <t>Community Placements - Dom Care</t>
  </si>
  <si>
    <t>Providing extra capacity for home care packages to meet rising demand for FACS-eligible people</t>
  </si>
  <si>
    <t>Winter pressures</t>
  </si>
  <si>
    <t>Range of schemes to support hospital to community flow during winter</t>
  </si>
  <si>
    <t>Urgent Care - Crisis Support</t>
  </si>
  <si>
    <t>Urgent Care - Crisis Support provided in a person's own home - Core Hours</t>
  </si>
  <si>
    <t>Hospital Aftercare</t>
  </si>
  <si>
    <t>Block Contract provided by Age UK</t>
  </si>
  <si>
    <t>D2A Residential &amp; Nursing Beds</t>
  </si>
  <si>
    <t>D2A Homecare Packages of Care</t>
  </si>
  <si>
    <t>Health &amp; Housing Co-ordinator - Mental Health</t>
  </si>
  <si>
    <t xml:space="preserve">Various Staffing Post Extensions </t>
  </si>
  <si>
    <t>OT Team Manager &amp; Urgent/Intermediate Care Team to support continued new ways of working/implement the WES &amp; Short Term Service Interface and embed D2A</t>
  </si>
  <si>
    <t>PAMMS System Development</t>
  </si>
  <si>
    <t>Live reporting development on short term care at home</t>
  </si>
  <si>
    <t>Lancashire Discharge to Assess services.</t>
  </si>
  <si>
    <t xml:space="preserve">Whole system approach to D2A pathway 2 &amp; pathway 3 including the infrastructure </t>
  </si>
  <si>
    <t>Care Homes - Residential Placements</t>
  </si>
  <si>
    <t>Additional packages of care to facilitate early discharge to residential care homes</t>
  </si>
  <si>
    <t>Care Homes - Nursing Placements</t>
  </si>
  <si>
    <t>Additional packages of care to facilitate early discharge to nursing care homes</t>
  </si>
  <si>
    <t>Home Care - Packages</t>
  </si>
  <si>
    <t>Additional packages of care to facilitate early discharge for Support at Home Packages of Care</t>
  </si>
  <si>
    <t>Acute Frailty</t>
  </si>
  <si>
    <t>Assessment of patient 65+ and completion of comprehensive geriatric assessment support swift discharge home.</t>
  </si>
  <si>
    <t>Discharge Lounge</t>
  </si>
  <si>
    <t>Facilitate a timely discharge to promote flow across the system</t>
  </si>
  <si>
    <t>FP10 in UTC/ED</t>
  </si>
  <si>
    <t>Maximise capacity across D2A to facilitate a greater amount of home first discharges.
Including additional activity that acute frailty unit will require.</t>
  </si>
  <si>
    <t>Intermediate Care Step Down</t>
  </si>
  <si>
    <t>Enhanced step down capacity for intermediate care bed base.</t>
  </si>
  <si>
    <t xml:space="preserve">Where people who are clinically optimised 
 and 
do not require an acute hospital bed, but may still 
require care services are provided with short term, 
funded support to be discharged to their own home 
(where appropriate) or another community setting. 
</t>
  </si>
  <si>
    <t>Where people who are clinically optimised 
 and 
do not require an acute hospital bed, but may still 
require care services are provided with short term, 
funded support to be discharged to their own home 
(where appropriate) or another community setting.</t>
  </si>
  <si>
    <t>Pathway 1 - Home Discharge Service
(Single Transfer of Care team)</t>
  </si>
  <si>
    <t>Increased capacity to enable timely return home with support, and explore potential to link with enhanced primary and community health care offer</t>
  </si>
  <si>
    <t>Enabler - Administration of LA grant</t>
  </si>
  <si>
    <t>Reporting and distribution requirements</t>
  </si>
  <si>
    <t>Pathway 1 - CES capacity to support equipment</t>
  </si>
  <si>
    <t>CES support staff</t>
  </si>
  <si>
    <t>Pathways 1 and 2 - Hospital Discharge staffing
(Single Transfer of Care team)</t>
  </si>
  <si>
    <t>Improved flow due to timely assessments</t>
  </si>
  <si>
    <t>Pathway 2 - Therapy services 
(Pathway 2)</t>
  </si>
  <si>
    <t>UHB Therapy Services</t>
  </si>
  <si>
    <t>Pathway 2 - Bed Capacity
(Pathway 2)</t>
  </si>
  <si>
    <t>Contribution to P2 Beds</t>
  </si>
  <si>
    <t>Pathway 2 - Spot placements
(Pathway 2)</t>
  </si>
  <si>
    <t>Funding to meet additional needs for some complex short term discharges, e.g. 1-2-1 support</t>
  </si>
  <si>
    <t>Pathway 2 Plan</t>
  </si>
  <si>
    <t>Funding for Pathway 2 beds for Solihull</t>
  </si>
  <si>
    <t>Social work capacity</t>
  </si>
  <si>
    <t>Funding to meet additional staffing needs to facilitate discharges.
Mental Health, OT and Reablement.</t>
  </si>
  <si>
    <t>Pathway 1 - D2A Assessments</t>
  </si>
  <si>
    <t>Surge Capacity from Community teams to Support D2A demand.</t>
  </si>
  <si>
    <t>Solihull Locality Hub</t>
  </si>
  <si>
    <t>Funding for locality operating model</t>
  </si>
  <si>
    <t>Enable people to stay well, safe and independent at home for longer - Targeted Out-of-Hospital Care</t>
  </si>
  <si>
    <t>DF01 LBH  Lowrie House (6 Beds)</t>
  </si>
  <si>
    <t>Step down/up beds for homeless individuals.</t>
  </si>
  <si>
    <t>DF 02 LBH Lukka Homes 3 bed nursing block</t>
  </si>
  <si>
    <t>Block booking of 3 nursing home beds for D2A.</t>
  </si>
  <si>
    <t>DF 05 LBH Housing with Care Flats</t>
  </si>
  <si>
    <t>Leander Court - short-term accommodation to support D2A.</t>
  </si>
  <si>
    <t>DF 06 LBH Housing with Care Flats</t>
  </si>
  <si>
    <t>Rose Court - short-term accommodation to support D2A.</t>
  </si>
  <si>
    <t>DF 09 LBH HwC flat furnishing</t>
  </si>
  <si>
    <t>Furnishing for accommodation.</t>
  </si>
  <si>
    <t>DF 10 LBH HwC utilities</t>
  </si>
  <si>
    <t>Utilities for accommodation.</t>
  </si>
  <si>
    <t>DF 12 LBH Rose Court Extra Care- to support interim flats</t>
  </si>
  <si>
    <t xml:space="preserve">Domiciliary care agency  to support interim placements in Housing with Care flats. </t>
  </si>
  <si>
    <t>DF 13 LBH Care packages for 4 weeks post discharge (home care)</t>
  </si>
  <si>
    <t xml:space="preserve">Residential placements </t>
  </si>
  <si>
    <t>DF 14 LBH Integrated Community Equipment Service</t>
  </si>
  <si>
    <t>Equipment to support discharge</t>
  </si>
  <si>
    <t>DF 15 LBH Move on Team</t>
  </si>
  <si>
    <t>Staff to support assessment and flow through our step down units</t>
  </si>
  <si>
    <t>DF 16 LBH Brokerage capacity</t>
  </si>
  <si>
    <t>DF 17 LBH Hygiene Services</t>
  </si>
  <si>
    <t>Cleaning services to enable discharge.</t>
  </si>
  <si>
    <t>DF 20 Age UK East London - Take Home and Settle Service</t>
  </si>
  <si>
    <t>38 extra hours of support worker per week and 5 extra handy person hours/week.</t>
  </si>
  <si>
    <t xml:space="preserve">DF 21 LBH Care packages for 4 weeks post discharge </t>
  </si>
  <si>
    <t>Domiciliary care to support discharge to assess</t>
  </si>
  <si>
    <t>DF 22 ELFT Discharge Team Posts</t>
  </si>
  <si>
    <t>Hospital discharge team, expediting discharge, offering practical support, Care Act Assessments, housing reviews and linking with other boroughs/parts of the country where there are significant delays. There will be increased input into the community pathway to ensure robust discharge planning and onward care plans. 1 band 4 and 3 band 7 staff.</t>
  </si>
  <si>
    <t>DF 24 NEL Care Market project</t>
  </si>
  <si>
    <t xml:space="preserve">All eight health and wellbeing areas in NEL have agreed to a small amount of the discharge funding to be used to fund a project to better understand how we can work together and with care partners to support a more sustainable market.    </t>
  </si>
  <si>
    <t>DF 25 Transfer of Care Hub</t>
  </si>
  <si>
    <t>Health and Social Care staff to work within the discharge/transfer of care  hub to support discharge.</t>
  </si>
  <si>
    <t>DF 27 Pathway Homeless Team - ELFT</t>
  </si>
  <si>
    <t>Multidisciplinary hospital discharge team for homeless individuals. Also provides support in step down accommodation.</t>
  </si>
  <si>
    <t>DF 28 Pathway Homeless Team - HH</t>
  </si>
  <si>
    <t>Pathway Charity Franchise Fee</t>
  </si>
  <si>
    <t>Support from the Pathway charity with implementation of our Pathway Homeless discharge team</t>
  </si>
  <si>
    <t>E- Brokerage</t>
  </si>
  <si>
    <t>Software to support quicker and more robust commissioning of packages</t>
  </si>
  <si>
    <t>Discharge PHB</t>
  </si>
  <si>
    <t>Personal health budgets for patients which support discharge from hospital.</t>
  </si>
  <si>
    <t>Two generic social workers and one mental health social worker to support the integrated discharge service and care transfer hub.</t>
  </si>
  <si>
    <t>Equipment Service Pressures</t>
  </si>
  <si>
    <t>Additional funding to support pressures against the Integrated Community Equipment Service.</t>
  </si>
  <si>
    <t>DF29 Routes to Routes</t>
  </si>
  <si>
    <t>Housing link workers who work with Pathway team to support discharge planning for homeless patients and continued inreach within step-down unit.</t>
  </si>
  <si>
    <t>DF03 Goodmayes</t>
  </si>
  <si>
    <t>9 flats for interim accommodation for people that can't go home due to hoarding or infestations, and for homeless people. Propose to reduce to 7 beds Q3 onwards</t>
  </si>
  <si>
    <t>DF 23 Administration fee</t>
  </si>
  <si>
    <t>Finance capacity to support social care and health commissioners managing discharge schemes</t>
  </si>
  <si>
    <t>Hospital discharge: In-hospital support</t>
  </si>
  <si>
    <t xml:space="preserve">Work with the Care Home market as a Provider Collaborative to establish a Trusted Assessor approach to assess and accept admissions over 7 days </t>
  </si>
  <si>
    <t>Contract for an interim Housing and Homeless advice specialist to provide specialist input for discharges requiring housing advice and support to liaise with district and borough councils to find the most appropriate solutions. Cost estimated at £700 per day interim rate + agency fee 3/4 days a weeks from 19/12 to 31/03/23 15 weeks.</t>
  </si>
  <si>
    <t>LA Care Brokerage and Direct Payments Team - 7 day service</t>
  </si>
  <si>
    <t>Early Supported Discharge Team</t>
  </si>
  <si>
    <t>NHS commissioning of voluntary sector provision for discharge</t>
  </si>
  <si>
    <t>Hospital discharge: Out-of-hospital support</t>
  </si>
  <si>
    <t xml:space="preserve">UHNM low value one off PHBs within the acute to support discharge home for individuals where there is a need for practical support rather than formal care, to prevent holding in acute settings or transferring to D2A via complex discharge route. </t>
  </si>
  <si>
    <t xml:space="preserve">Paying Providers to hold packages of care for up to 7 days of hospitalisation and potential to extend past 7 days by exception to pilot minor restarts. Includes funding for administration support for patient tracking purposes </t>
  </si>
  <si>
    <t xml:space="preserve">Increase voluntary, community, faith sector capacity into Hospital Discharge Service enhancing the existing Revival offer. </t>
  </si>
  <si>
    <t xml:space="preserve">NSCHT low value one off PHBs within the acute to support discharge home for individuals where there is a need for practical support rather than formal care, to prevent holding in NSCHT settings or transferring to D2A via complex discharge route. </t>
  </si>
  <si>
    <t>Occupational therapy, equipment, technology and AI</t>
  </si>
  <si>
    <t xml:space="preserve">Implement a range of Technology Enabled Equipment (TEC) to facilitate timely discharge and support individuals to remain/ return to their usual place of residence (home). Step up 'free of charge' telecare to facilitate same day discharge for 'at risk' individuals who live alone. </t>
  </si>
  <si>
    <t>Provider market development and admission avoidance</t>
  </si>
  <si>
    <t xml:space="preserve">To support spot purchase capacity, home care and beds to meet additional demand over the winter </t>
  </si>
  <si>
    <t>Supporting care and support provision</t>
  </si>
  <si>
    <t>Urgent care contingency against overdelivery</t>
  </si>
  <si>
    <t>Voluntary, Community and Faith sector development</t>
  </si>
  <si>
    <t xml:space="preserve">Small grants programme to support grass roots organisations to mobilise quickly to support discharge. 
Handyperson facilities 
Health foundation – food parcels/ food classes and budgeting 
Furniture moves/ house clean/ removal of hoarding 
Equipment delivery (if family not available)/ fit key safes/ put up rails etc
Transport home/ settle in service/ drop in service </t>
  </si>
  <si>
    <t>Integrated support/resource - Integrated staffing resource</t>
  </si>
  <si>
    <t>Integrated Discharge Hub - Director</t>
  </si>
  <si>
    <t>Seasonal surge funding</t>
  </si>
  <si>
    <t>Additional resource  to support increased discharge requirements</t>
  </si>
  <si>
    <t>Role within the hospital to assist with complex discharges</t>
  </si>
  <si>
    <t>Therapy workforce capcity</t>
  </si>
  <si>
    <t>Ambulance Discharge Scheme</t>
  </si>
  <si>
    <t>Pathway into the community from hospital, supporting people with serious mental illness to resettle in the community</t>
  </si>
  <si>
    <t>Additional capacity for discharge coordination within the Trusted Assessor Team</t>
  </si>
  <si>
    <t>Discharge beds</t>
  </si>
  <si>
    <t>Community beds - Pathway 2 &amp; 3</t>
  </si>
  <si>
    <t>Home care - Discharge Services</t>
  </si>
  <si>
    <t>Carers Service in hospital</t>
  </si>
  <si>
    <t>One Call - Overnight Care</t>
  </si>
  <si>
    <t xml:space="preserve">Overnight support 24/7 for people require 2 carers or 2 on 1 care overnight on discharge.  </t>
  </si>
  <si>
    <t>Discharge service</t>
  </si>
  <si>
    <t>Discharge service - not yet agreed</t>
  </si>
  <si>
    <t>Block Beds to enable timely discharges</t>
  </si>
  <si>
    <t>Support for timely hospital discharges</t>
  </si>
  <si>
    <t xml:space="preserve">Development of local scheme to bridge gap for P1 patients for prompt hospital discharge
</t>
  </si>
  <si>
    <t>Residential / nursing beds to enable timely discharges</t>
  </si>
  <si>
    <t>Social work &amp; brokerage support</t>
  </si>
  <si>
    <t>Community equipment for hospital</t>
  </si>
  <si>
    <t>Community equipment is required for pathway 0 and 1 discharges. Additional funding required for increased equipment for earlier complex discharges and expedited delivery charges (same day)</t>
  </si>
  <si>
    <t>Winter beds</t>
  </si>
  <si>
    <t>Additional bedded capacity to increase speed of discharge</t>
  </si>
  <si>
    <t>Increased hourly rate to homecare staff</t>
  </si>
  <si>
    <t>*Retention of current home care staff * To provide more favourable pay in comparison to comparative industries * At least maintains or may improve current capacity to support discharge</t>
  </si>
  <si>
    <t>Short term packages</t>
  </si>
  <si>
    <t>Working with independent providers to mobilise additional services over winter</t>
  </si>
  <si>
    <t>Winter step down beds (non covid)</t>
  </si>
  <si>
    <t>Additional bedded provision over winter</t>
  </si>
  <si>
    <t>One off spot purchases</t>
  </si>
  <si>
    <t>To support one off complex spot purchase requirements</t>
  </si>
  <si>
    <t>MH beds</t>
  </si>
  <si>
    <t>To provide specific mental health provision through block booked arrangement</t>
  </si>
  <si>
    <t>Enhanced intermediate homecare</t>
  </si>
  <si>
    <t>To block book domiciliary care provision</t>
  </si>
  <si>
    <t xml:space="preserve">IDL doctor </t>
  </si>
  <si>
    <t>Additional shifts funded to support timelier medications across wards at HUTHT</t>
  </si>
  <si>
    <t>HRI 13th floor and Rossmore coordination</t>
  </si>
  <si>
    <t>To coordinate and enhance flow into the 13th floor and out to Rossmore</t>
  </si>
  <si>
    <t>Enhanced system transport</t>
  </si>
  <si>
    <t>To enhance transport opportunities for discharge both from acute and bedded facilities</t>
  </si>
  <si>
    <t>Enhancement to red cross provision</t>
  </si>
  <si>
    <t>To extend delivery of service supporting discharge</t>
  </si>
  <si>
    <t>PMO support to D2A programme</t>
  </si>
  <si>
    <t>Supporting to the discharge assessment programme (3 x FTE)</t>
  </si>
  <si>
    <t>CHS Brokerage</t>
  </si>
  <si>
    <t>Brokerage support to enable individuals to find a suitable care home</t>
  </si>
  <si>
    <t xml:space="preserve">Discharge collaborative </t>
  </si>
  <si>
    <t>Settling in calls</t>
  </si>
  <si>
    <t>Manages referrals in to line 66 (settling in calls)</t>
  </si>
  <si>
    <t xml:space="preserve">VCSE Enhanced Dementia support </t>
  </si>
  <si>
    <t xml:space="preserve">Providing dementia support for carers and new diagnosis </t>
  </si>
  <si>
    <t>Pharmacy Technician</t>
  </si>
  <si>
    <t>Timely access to medications and providing support, advice and guidance</t>
  </si>
  <si>
    <t>Beds to support those who are at risk of street homelessness</t>
  </si>
  <si>
    <t>Personal budgets to help speed up discharge</t>
  </si>
  <si>
    <t>Holyname L4</t>
  </si>
  <si>
    <t>To support access to rehabilitation beds</t>
  </si>
  <si>
    <t>6. Spend and Activity</t>
  </si>
  <si>
    <t>This section collects information on activity and spend to the end of the second quarter (1 April to 30 September) from BCF funded schemes.</t>
  </si>
  <si>
    <t>The collection only relates to scheme types that require a plan to include estimated outputs.  These are shown below</t>
  </si>
  <si>
    <t>Scheme type</t>
  </si>
  <si>
    <t>Number of beds/placements</t>
  </si>
  <si>
    <t xml:space="preserve">The sheet will pre populate data from relevant schemes from final 2023-24 spending plans, including planned spend and outputs. You should enter the following information </t>
  </si>
  <si>
    <t>- Spend to date. Enter the amount of spend from 1 April to 30 September on the scheme. This should be spend incurred, rather than actual payments made to providers</t>
  </si>
  <si>
    <t>- Outputs to date. Enter the number of outputs delivered from 1 April to 30 September. For example, for a reablement service, the number of packages commenced. The template will pre-populate the expected outputs for the year and the standard units for that service type.</t>
  </si>
  <si>
    <t>- Implementation issues. If there have been challenges in delivering or starting a particular service (for instance staff shortages, or procurement delays) please answer yes in column l and briefly describe the issue and planned actions to address the issue in column M If you answer no in column I, you do not need to enter a narative in column M</t>
  </si>
  <si>
    <t>LKP</t>
  </si>
  <si>
    <t>Sub Type</t>
  </si>
  <si>
    <t>N/A</t>
  </si>
  <si>
    <t>number of additional staff recruited</t>
  </si>
  <si>
    <t>Telecare</t>
  </si>
  <si>
    <t xml:space="preserve">Number of beneficiaries </t>
  </si>
  <si>
    <t>Domiciliary Care Packages</t>
  </si>
  <si>
    <t>Hours of care</t>
  </si>
  <si>
    <t>Domiciliary Care to support hospital discharge</t>
  </si>
  <si>
    <t>Step down (discharge to assess pathway 2)</t>
  </si>
  <si>
    <t>Reablement to support to discharge – step down</t>
  </si>
  <si>
    <t>Reablement service accepting community and discharge</t>
  </si>
  <si>
    <t>Discharge from hospital (with reablement) to long term care</t>
  </si>
  <si>
    <t>Childcare costs</t>
  </si>
  <si>
    <t>hours worked</t>
  </si>
  <si>
    <t>Overtime for existing staff.</t>
  </si>
  <si>
    <t>Retention bonuses for existing care staff</t>
  </si>
  <si>
    <t>number of staff</t>
  </si>
  <si>
    <t>Incentive payments</t>
  </si>
  <si>
    <t>Wellbeing measures</t>
  </si>
  <si>
    <t>Bringing forward planned pay increases</t>
  </si>
  <si>
    <t>Costs of agency staff</t>
  </si>
  <si>
    <t>Local staff banks</t>
  </si>
  <si>
    <t>Redeploy other local authority staff</t>
  </si>
  <si>
    <t>Recruitment issues.</t>
  </si>
  <si>
    <t>Recruitment in progress and expect to have staff in place in September 2024.</t>
  </si>
  <si>
    <t>Gary Collier</t>
  </si>
  <si>
    <t>gcollier@hillingdon.gov.uk</t>
  </si>
  <si>
    <t>01895 250730</t>
  </si>
  <si>
    <t>Contributes to block contracts for 15 beds.</t>
  </si>
  <si>
    <t>Outputs is a proportion of total activity for the review period that funding represents of the total annual cost.</t>
  </si>
  <si>
    <t>The intention is that schemes will be operational in October.</t>
  </si>
  <si>
    <t>Outputs reflects people supported during the review period, which includes domiciliary care packages and P3 placements brokered.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</si>
</sst>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ddd\ dd/mm/yyyy"/>
    <numFmt numFmtId="165" formatCode="&quot;£&quot;#,##0"/>
    <numFmt numFmtId="166"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i/>
      <sz val="11"/>
      <color theme="1"/>
      <name val="Calibri"/>
      <family val="2"/>
      <scheme val="minor"/>
    </font>
    <font>
      <b/>
      <sz val="14"/>
      <color theme="0"/>
      <name val="Calibri"/>
      <family val="2"/>
      <scheme val="minor"/>
    </font>
    <font>
      <u/>
      <sz val="11"/>
      <color theme="10"/>
      <name val="Calibri"/>
      <family val="2"/>
      <scheme val="minor"/>
    </font>
    <font>
      <sz val="11"/>
      <color theme="4" tint="-0.249977111117893"/>
      <name val="Calibri"/>
      <family val="2"/>
      <scheme val="minor"/>
    </font>
    <font>
      <sz val="11"/>
      <color rgb="FFFF0000"/>
      <name val="Calibri"/>
      <family val="2"/>
      <scheme val="minor"/>
    </font>
    <font>
      <i/>
      <u/>
      <sz val="11"/>
      <color theme="1"/>
      <name val="Calibri"/>
      <family val="2"/>
      <scheme val="minor"/>
    </font>
    <font>
      <b/>
      <u/>
      <sz val="11"/>
      <color theme="1"/>
      <name val="Calibri"/>
      <family val="2"/>
      <scheme val="minor"/>
    </font>
    <font>
      <sz val="8"/>
      <name val="Calibri"/>
      <family val="2"/>
      <scheme val="minor"/>
    </font>
    <font>
      <sz val="11"/>
      <name val="Calibri"/>
      <family val="2"/>
      <scheme val="minor"/>
    </font>
    <font>
      <sz val="11"/>
      <color rgb="FFFFFFFF"/>
      <name val="Calibri"/>
      <family val="2"/>
      <scheme val="minor"/>
    </font>
    <font>
      <sz val="11"/>
      <color rgb="FF000000"/>
      <name val="Calibri"/>
      <family val="2"/>
    </font>
    <font>
      <b/>
      <sz val="11"/>
      <color rgb="FF000000"/>
      <name val="Calibri"/>
      <family val="2"/>
    </font>
    <font>
      <b/>
      <sz val="11"/>
      <color rgb="FFE1F4F7"/>
      <name val="Calibri"/>
      <family val="2"/>
      <scheme val="minor"/>
    </font>
    <font>
      <sz val="12"/>
      <name val="Calibri"/>
      <family val="2"/>
      <scheme val="minor"/>
    </font>
    <font>
      <b/>
      <u/>
      <sz val="12"/>
      <name val="Calibri"/>
      <family val="2"/>
      <scheme val="minor"/>
    </font>
    <font>
      <sz val="12"/>
      <color theme="1"/>
      <name val="Calibri"/>
      <family val="2"/>
      <scheme val="minor"/>
    </font>
    <font>
      <sz val="12"/>
      <color theme="0"/>
      <name val="Calibri"/>
      <family val="2"/>
      <scheme val="minor"/>
    </font>
    <font>
      <sz val="12"/>
      <color theme="2"/>
      <name val="Calibri"/>
      <family val="2"/>
      <scheme val="minor"/>
    </font>
    <font>
      <b/>
      <u/>
      <sz val="11"/>
      <color rgb="FF000000"/>
      <name val="Calibri"/>
      <family val="2"/>
    </font>
    <font>
      <b/>
      <sz val="11"/>
      <color rgb="FFFF0000"/>
      <name val="Calibri"/>
      <family val="2"/>
      <scheme val="minor"/>
    </font>
    <font>
      <b/>
      <sz val="11"/>
      <name val="Calibri"/>
      <family val="2"/>
      <scheme val="minor"/>
    </font>
    <font>
      <b/>
      <i/>
      <sz val="11"/>
      <color theme="1"/>
      <name val="Calibri"/>
      <family val="2"/>
      <scheme val="minor"/>
    </font>
    <font>
      <sz val="11"/>
      <color rgb="FF000000"/>
      <name val="Calibri"/>
      <family val="2"/>
      <scheme val="minor"/>
    </font>
    <font>
      <sz val="26"/>
      <color theme="1"/>
      <name val="Calibri"/>
      <family val="2"/>
      <scheme val="minor"/>
    </font>
    <font>
      <b/>
      <sz val="16"/>
      <color theme="1"/>
      <name val="Calibri"/>
      <family val="2"/>
      <scheme val="minor"/>
    </font>
    <font>
      <b/>
      <sz val="20"/>
      <color theme="1"/>
      <name val="Calibri"/>
      <family val="2"/>
      <scheme val="minor"/>
    </font>
    <font>
      <u/>
      <sz val="16"/>
      <color theme="10"/>
      <name val="Calibri"/>
      <family val="2"/>
      <scheme val="minor"/>
    </font>
    <font>
      <b/>
      <sz val="11"/>
      <color rgb="FFFFFFFF"/>
      <name val="Calibri"/>
      <family val="2"/>
      <scheme val="minor"/>
    </font>
  </fonts>
  <fills count="16">
    <fill>
      <patternFill patternType="none"/>
    </fill>
    <fill>
      <patternFill patternType="gray125"/>
    </fill>
    <fill>
      <patternFill patternType="solid">
        <fgColor rgb="FF0070C0"/>
        <bgColor indexed="64"/>
      </patternFill>
    </fill>
    <fill>
      <patternFill patternType="solid">
        <fgColor rgb="FFFBFFCD"/>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1B5E7F"/>
        <bgColor indexed="64"/>
      </patternFill>
    </fill>
    <fill>
      <patternFill patternType="solid">
        <fgColor theme="7" tint="0.79998168889431442"/>
        <bgColor indexed="64"/>
      </patternFill>
    </fill>
    <fill>
      <patternFill patternType="solid">
        <fgColor rgb="FFE1F4F7"/>
        <bgColor indexed="64"/>
      </patternFill>
    </fill>
    <fill>
      <patternFill patternType="solid">
        <fgColor rgb="FF1B5E7F"/>
        <bgColor rgb="FF000000"/>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7" tint="0.79998168889431442"/>
        <bgColor rgb="FF000000"/>
      </patternFill>
    </fill>
    <fill>
      <patternFill patternType="solid">
        <fgColor rgb="FFE1F4F7"/>
        <bgColor rgb="FF000000"/>
      </patternFill>
    </fill>
  </fills>
  <borders count="3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theme="9" tint="0.59996337778862885"/>
      </right>
      <top style="thin">
        <color theme="9" tint="0.59996337778862885"/>
      </top>
      <bottom/>
      <diagonal/>
    </border>
    <border>
      <left style="thin">
        <color theme="9" tint="0.59996337778862885"/>
      </left>
      <right/>
      <top/>
      <bottom/>
      <diagonal/>
    </border>
    <border>
      <left/>
      <right style="thin">
        <color theme="9" tint="0.59996337778862885"/>
      </right>
      <top/>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style="thin">
        <color theme="9" tint="0.59996337778862885"/>
      </right>
      <top/>
      <bottom style="thin">
        <color theme="9" tint="0.59996337778862885"/>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5" fillId="0" borderId="0"/>
    <xf numFmtId="0" fontId="8" fillId="0" borderId="0" applyNumberForma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6" fillId="0" borderId="0" xfId="0" applyFont="1"/>
    <xf numFmtId="0" fontId="3" fillId="0" borderId="5" xfId="0" applyFont="1" applyBorder="1" applyAlignment="1">
      <alignment horizontal="center"/>
    </xf>
    <xf numFmtId="0" fontId="0" fillId="4" borderId="0" xfId="0" applyFill="1"/>
    <xf numFmtId="0" fontId="3" fillId="0" borderId="0" xfId="0" applyFont="1" applyAlignment="1">
      <alignment horizontal="center"/>
    </xf>
    <xf numFmtId="0" fontId="3" fillId="0" borderId="3" xfId="0" applyFont="1" applyBorder="1"/>
    <xf numFmtId="0" fontId="3" fillId="4" borderId="0" xfId="0" applyFont="1" applyFill="1"/>
    <xf numFmtId="0" fontId="0" fillId="0" borderId="7" xfId="0" applyBorder="1"/>
    <xf numFmtId="0" fontId="3" fillId="0" borderId="0" xfId="0" applyFont="1"/>
    <xf numFmtId="0" fontId="0" fillId="0" borderId="0" xfId="0" applyAlignment="1">
      <alignment horizontal="center"/>
    </xf>
    <xf numFmtId="0" fontId="9" fillId="0" borderId="0" xfId="2" applyFont="1"/>
    <xf numFmtId="0" fontId="4" fillId="6" borderId="3" xfId="0" applyFont="1" applyFill="1" applyBorder="1" applyAlignment="1" applyProtection="1">
      <alignment horizontal="center"/>
      <protection hidden="1"/>
    </xf>
    <xf numFmtId="0" fontId="0" fillId="0" borderId="0" xfId="0" applyAlignment="1">
      <alignment wrapText="1"/>
    </xf>
    <xf numFmtId="0" fontId="11" fillId="0" borderId="0" xfId="0" applyFont="1"/>
    <xf numFmtId="0" fontId="4" fillId="6" borderId="17" xfId="0" applyFont="1" applyFill="1" applyBorder="1" applyAlignment="1" applyProtection="1">
      <alignment horizontal="center"/>
      <protection hidden="1"/>
    </xf>
    <xf numFmtId="0" fontId="0" fillId="7" borderId="18" xfId="0" applyFill="1" applyBorder="1"/>
    <xf numFmtId="0" fontId="12" fillId="7" borderId="19" xfId="0" applyFont="1" applyFill="1" applyBorder="1" applyAlignment="1">
      <alignment horizontal="center" vertical="top"/>
    </xf>
    <xf numFmtId="0" fontId="0" fillId="7" borderId="20" xfId="0" applyFill="1" applyBorder="1"/>
    <xf numFmtId="0" fontId="0" fillId="7" borderId="21" xfId="0" applyFill="1" applyBorder="1"/>
    <xf numFmtId="0" fontId="0" fillId="7" borderId="0" xfId="0" applyFill="1" applyAlignment="1">
      <alignment horizontal="center" vertical="center"/>
    </xf>
    <xf numFmtId="0" fontId="0" fillId="7" borderId="22" xfId="0" applyFill="1" applyBorder="1"/>
    <xf numFmtId="0" fontId="0" fillId="7" borderId="0" xfId="0" applyFill="1"/>
    <xf numFmtId="0" fontId="0" fillId="7" borderId="23" xfId="0" applyFill="1" applyBorder="1"/>
    <xf numFmtId="0" fontId="0" fillId="7" borderId="24" xfId="0" applyFill="1" applyBorder="1"/>
    <xf numFmtId="0" fontId="0" fillId="7" borderId="25" xfId="0" applyFill="1" applyBorder="1"/>
    <xf numFmtId="0" fontId="7" fillId="8" borderId="9" xfId="0" applyFont="1" applyFill="1" applyBorder="1" applyAlignment="1" applyProtection="1">
      <alignment horizontal="center"/>
      <protection hidden="1"/>
    </xf>
    <xf numFmtId="164" fontId="0" fillId="10" borderId="16" xfId="0" applyNumberFormat="1" applyFill="1" applyBorder="1" applyAlignment="1" applyProtection="1">
      <alignment horizontal="left"/>
      <protection locked="0"/>
    </xf>
    <xf numFmtId="0" fontId="4" fillId="0" borderId="0" xfId="0" applyFont="1"/>
    <xf numFmtId="0" fontId="0" fillId="0" borderId="3" xfId="0" applyBorder="1"/>
    <xf numFmtId="0" fontId="18" fillId="8" borderId="3" xfId="0" applyFont="1" applyFill="1" applyBorder="1"/>
    <xf numFmtId="0" fontId="8" fillId="11" borderId="7" xfId="2" applyFill="1" applyBorder="1" applyAlignment="1"/>
    <xf numFmtId="0" fontId="3" fillId="0" borderId="0" xfId="0" applyFont="1" applyAlignment="1">
      <alignment horizontal="center" wrapText="1"/>
    </xf>
    <xf numFmtId="0" fontId="14" fillId="0" borderId="0" xfId="0" applyFont="1"/>
    <xf numFmtId="165" fontId="0" fillId="0" borderId="0" xfId="0" applyNumberFormat="1" applyAlignment="1">
      <alignment wrapText="1"/>
    </xf>
    <xf numFmtId="165" fontId="3" fillId="0" borderId="0" xfId="0" applyNumberFormat="1" applyFont="1" applyAlignment="1">
      <alignment horizontal="center" wrapText="1"/>
    </xf>
    <xf numFmtId="0" fontId="19" fillId="0" borderId="0" xfId="0" applyFont="1"/>
    <xf numFmtId="0" fontId="20" fillId="5" borderId="0" xfId="0" applyFont="1" applyFill="1" applyAlignment="1">
      <alignment wrapText="1"/>
    </xf>
    <xf numFmtId="0" fontId="21" fillId="5" borderId="0" xfId="0" applyFont="1" applyFill="1" applyAlignment="1">
      <alignment wrapText="1"/>
    </xf>
    <xf numFmtId="165" fontId="21" fillId="5" borderId="0" xfId="0" applyNumberFormat="1" applyFont="1" applyFill="1" applyAlignment="1">
      <alignment wrapText="1"/>
    </xf>
    <xf numFmtId="0" fontId="21" fillId="0" borderId="0" xfId="0" applyFont="1"/>
    <xf numFmtId="0" fontId="14" fillId="13" borderId="26" xfId="0" applyFont="1" applyFill="1" applyBorder="1" applyAlignment="1" applyProtection="1">
      <alignment horizontal="left" vertical="top" wrapText="1"/>
      <protection locked="0"/>
    </xf>
    <xf numFmtId="0" fontId="14" fillId="13" borderId="3" xfId="0" applyFont="1" applyFill="1" applyBorder="1" applyAlignment="1" applyProtection="1">
      <alignment horizontal="left" vertical="top" wrapText="1"/>
      <protection locked="0"/>
    </xf>
    <xf numFmtId="0" fontId="22" fillId="6" borderId="3" xfId="0" applyFont="1" applyFill="1" applyBorder="1" applyAlignment="1">
      <alignment horizontal="center"/>
    </xf>
    <xf numFmtId="0" fontId="15" fillId="11" borderId="3" xfId="0" applyFont="1" applyFill="1" applyBorder="1" applyAlignment="1">
      <alignment vertical="top" wrapText="1"/>
    </xf>
    <xf numFmtId="165" fontId="15" fillId="11" borderId="3" xfId="0" applyNumberFormat="1" applyFont="1" applyFill="1" applyBorder="1" applyAlignment="1">
      <alignment vertical="top" wrapText="1"/>
    </xf>
    <xf numFmtId="165" fontId="14" fillId="14" borderId="26" xfId="0" applyNumberFormat="1" applyFont="1" applyFill="1" applyBorder="1" applyAlignment="1" applyProtection="1">
      <alignment horizontal="left" vertical="top" wrapText="1"/>
      <protection locked="0"/>
    </xf>
    <xf numFmtId="0" fontId="14" fillId="14" borderId="26" xfId="0" applyFont="1" applyFill="1" applyBorder="1" applyAlignment="1" applyProtection="1">
      <alignment horizontal="left" vertical="top" wrapText="1"/>
      <protection locked="0"/>
    </xf>
    <xf numFmtId="0" fontId="14" fillId="15" borderId="26" xfId="3" applyNumberFormat="1" applyFont="1" applyFill="1" applyBorder="1" applyAlignment="1">
      <alignment horizontal="left" vertical="top" wrapText="1"/>
    </xf>
    <xf numFmtId="166" fontId="14" fillId="15" borderId="26" xfId="0" applyNumberFormat="1" applyFont="1" applyFill="1" applyBorder="1" applyAlignment="1">
      <alignment horizontal="left" vertical="top" wrapText="1"/>
    </xf>
    <xf numFmtId="0" fontId="14" fillId="15" borderId="26" xfId="0" applyFont="1" applyFill="1" applyBorder="1" applyAlignment="1">
      <alignment horizontal="left" vertical="top" wrapText="1"/>
    </xf>
    <xf numFmtId="0" fontId="2" fillId="0" borderId="0" xfId="0" applyFont="1"/>
    <xf numFmtId="0" fontId="3" fillId="0" borderId="28" xfId="0" applyFont="1" applyBorder="1"/>
    <xf numFmtId="0" fontId="0" fillId="0" borderId="29" xfId="0" applyBorder="1" applyAlignment="1">
      <alignment horizontal="left" vertical="top" wrapText="1"/>
    </xf>
    <xf numFmtId="0" fontId="0" fillId="9" borderId="29" xfId="0" applyFill="1" applyBorder="1"/>
    <xf numFmtId="0" fontId="0" fillId="10" borderId="29" xfId="0" applyFill="1" applyBorder="1"/>
    <xf numFmtId="0" fontId="0" fillId="12" borderId="30" xfId="0" applyFill="1" applyBorder="1"/>
    <xf numFmtId="0" fontId="7" fillId="8" borderId="28" xfId="0" applyFont="1" applyFill="1" applyBorder="1"/>
    <xf numFmtId="0" fontId="0" fillId="0" borderId="29" xfId="0" applyBorder="1"/>
    <xf numFmtId="0" fontId="12" fillId="0" borderId="28" xfId="0" applyFont="1" applyBorder="1"/>
    <xf numFmtId="0" fontId="0" fillId="0" borderId="29" xfId="0" applyBorder="1" applyAlignment="1">
      <alignment vertical="top" wrapText="1"/>
    </xf>
    <xf numFmtId="0" fontId="0" fillId="0" borderId="30" xfId="0" applyBorder="1"/>
    <xf numFmtId="0" fontId="14" fillId="0" borderId="29" xfId="0" applyFont="1" applyBorder="1" applyAlignment="1">
      <alignment horizontal="left" vertical="top" wrapText="1"/>
    </xf>
    <xf numFmtId="0" fontId="14" fillId="0" borderId="29" xfId="0" applyFont="1" applyBorder="1"/>
    <xf numFmtId="0" fontId="14" fillId="0" borderId="30" xfId="0" applyFont="1" applyBorder="1" applyAlignment="1">
      <alignment horizontal="left" vertical="top" wrapText="1"/>
    </xf>
    <xf numFmtId="0" fontId="26" fillId="0" borderId="0" xfId="0" applyFont="1" applyAlignment="1">
      <alignment horizontal="center"/>
    </xf>
    <xf numFmtId="0" fontId="25" fillId="0" borderId="29" xfId="0" applyFont="1" applyBorder="1" applyAlignment="1">
      <alignment horizontal="left" vertical="top" wrapText="1"/>
    </xf>
    <xf numFmtId="0" fontId="2" fillId="8" borderId="28" xfId="0" applyFont="1" applyFill="1" applyBorder="1"/>
    <xf numFmtId="0" fontId="0" fillId="0" borderId="29" xfId="0" applyBorder="1" applyAlignment="1">
      <alignment vertical="top"/>
    </xf>
    <xf numFmtId="0" fontId="0" fillId="0" borderId="30" xfId="0" applyBorder="1" applyAlignment="1">
      <alignment vertical="top" wrapText="1"/>
    </xf>
    <xf numFmtId="0" fontId="30" fillId="0" borderId="0" xfId="0" applyFont="1"/>
    <xf numFmtId="0" fontId="31" fillId="0" borderId="0" xfId="0" applyFont="1"/>
    <xf numFmtId="165" fontId="32" fillId="0" borderId="0" xfId="2" applyNumberFormat="1" applyFont="1" applyAlignment="1">
      <alignment horizontal="center"/>
    </xf>
    <xf numFmtId="0" fontId="22" fillId="6" borderId="3" xfId="0" applyFont="1" applyFill="1" applyBorder="1" applyAlignment="1">
      <alignment horizontal="center" wrapText="1"/>
    </xf>
    <xf numFmtId="0" fontId="29" fillId="0" borderId="0" xfId="0" applyFont="1" applyAlignment="1">
      <alignment vertical="top"/>
    </xf>
    <xf numFmtId="165" fontId="23" fillId="5" borderId="0" xfId="0" applyNumberFormat="1" applyFont="1" applyFill="1" applyAlignment="1">
      <alignment wrapText="1"/>
    </xf>
    <xf numFmtId="165" fontId="14" fillId="15" borderId="26" xfId="3" applyNumberFormat="1" applyFont="1" applyFill="1" applyBorder="1" applyAlignment="1">
      <alignment horizontal="left" vertical="top" wrapText="1"/>
    </xf>
    <xf numFmtId="0" fontId="0" fillId="9" borderId="3" xfId="0" applyFill="1" applyBorder="1" applyAlignment="1" applyProtection="1">
      <alignment wrapText="1"/>
      <protection locked="0"/>
    </xf>
    <xf numFmtId="165" fontId="0" fillId="9" borderId="3" xfId="0" applyNumberFormat="1" applyFill="1" applyBorder="1" applyAlignment="1" applyProtection="1">
      <alignment wrapText="1"/>
      <protection locked="0"/>
    </xf>
    <xf numFmtId="0" fontId="0" fillId="12" borderId="3" xfId="0" applyFill="1" applyBorder="1" applyProtection="1">
      <protection locked="0"/>
    </xf>
    <xf numFmtId="0" fontId="10" fillId="0" borderId="0" xfId="0" applyFont="1" applyAlignment="1">
      <alignment wrapText="1"/>
    </xf>
    <xf numFmtId="0" fontId="22" fillId="0" borderId="0" xfId="0" applyFont="1" applyAlignment="1">
      <alignment wrapText="1"/>
    </xf>
    <xf numFmtId="0" fontId="4" fillId="0" borderId="0" xfId="0" applyFont="1" applyAlignment="1">
      <alignment wrapText="1"/>
    </xf>
    <xf numFmtId="0" fontId="28" fillId="0" borderId="29" xfId="0" applyFont="1" applyBorder="1" applyAlignment="1">
      <alignment horizontal="left" vertical="top" wrapText="1"/>
    </xf>
    <xf numFmtId="0" fontId="0" fillId="0" borderId="9" xfId="0" applyBorder="1" applyAlignment="1">
      <alignment wrapText="1"/>
    </xf>
    <xf numFmtId="0" fontId="0" fillId="0" borderId="29" xfId="0" quotePrefix="1" applyBorder="1" applyAlignment="1">
      <alignment horizontal="left" vertical="top" wrapText="1"/>
    </xf>
    <xf numFmtId="0" fontId="0" fillId="0" borderId="30" xfId="0" quotePrefix="1" applyBorder="1" applyAlignment="1">
      <alignment horizontal="left" vertical="top" wrapText="1"/>
    </xf>
    <xf numFmtId="0" fontId="7" fillId="8" borderId="1" xfId="0" applyFont="1" applyFill="1" applyBorder="1" applyAlignment="1" applyProtection="1">
      <alignment horizontal="center"/>
      <protection hidden="1"/>
    </xf>
    <xf numFmtId="0" fontId="7" fillId="8" borderId="2" xfId="0" applyFont="1" applyFill="1" applyBorder="1" applyAlignment="1" applyProtection="1">
      <alignment horizontal="center"/>
      <protection hidden="1"/>
    </xf>
    <xf numFmtId="0" fontId="3" fillId="0" borderId="6" xfId="0" applyFont="1" applyBorder="1" applyAlignment="1">
      <alignment horizontal="center"/>
    </xf>
    <xf numFmtId="0" fontId="0" fillId="9" borderId="3" xfId="0" applyFill="1" applyBorder="1" applyProtection="1">
      <protection locked="0"/>
    </xf>
    <xf numFmtId="0" fontId="8" fillId="9" borderId="3" xfId="2" applyFill="1" applyBorder="1" applyAlignment="1" applyProtection="1">
      <protection locked="0"/>
    </xf>
    <xf numFmtId="0" fontId="2" fillId="8" borderId="3" xfId="0" applyFont="1" applyFill="1" applyBorder="1"/>
    <xf numFmtId="0" fontId="6" fillId="0" borderId="0" xfId="0" quotePrefix="1" applyFont="1" applyAlignment="1">
      <alignment horizontal="left" vertical="top" wrapText="1" indent="1"/>
    </xf>
    <xf numFmtId="0" fontId="0" fillId="9" borderId="13" xfId="0" applyFill="1" applyBorder="1" applyProtection="1">
      <protection locked="0"/>
    </xf>
    <xf numFmtId="0" fontId="0" fillId="9" borderId="14" xfId="0" applyFill="1" applyBorder="1" applyProtection="1">
      <protection locked="0"/>
    </xf>
    <xf numFmtId="0" fontId="0" fillId="9" borderId="15" xfId="0" applyFill="1" applyBorder="1" applyProtection="1">
      <protection locked="0"/>
    </xf>
    <xf numFmtId="0" fontId="8" fillId="5" borderId="3" xfId="2" applyFill="1" applyBorder="1" applyAlignment="1">
      <alignment horizontal="center"/>
    </xf>
    <xf numFmtId="0" fontId="17" fillId="0" borderId="0" xfId="0" applyFont="1" applyAlignment="1">
      <alignment horizontal="center" wrapText="1"/>
    </xf>
    <xf numFmtId="0" fontId="3" fillId="0" borderId="0" xfId="0" applyFont="1" applyAlignment="1">
      <alignment horizontal="center" wrapText="1"/>
    </xf>
    <xf numFmtId="0" fontId="2" fillId="2" borderId="13" xfId="0" applyFont="1" applyFill="1" applyBorder="1"/>
    <xf numFmtId="0" fontId="2" fillId="2" borderId="15" xfId="0" applyFont="1" applyFill="1" applyBorder="1"/>
    <xf numFmtId="0" fontId="0" fillId="3" borderId="3" xfId="0" applyFill="1" applyBorder="1" applyProtection="1">
      <protection locked="0"/>
    </xf>
    <xf numFmtId="0" fontId="2" fillId="8" borderId="13" xfId="0" applyFont="1" applyFill="1" applyBorder="1" applyAlignment="1">
      <alignment wrapText="1"/>
    </xf>
    <xf numFmtId="0" fontId="2" fillId="8" borderId="15" xfId="0" applyFont="1" applyFill="1" applyBorder="1" applyAlignment="1">
      <alignment wrapText="1"/>
    </xf>
    <xf numFmtId="0" fontId="2" fillId="8" borderId="13" xfId="0" applyFont="1" applyFill="1" applyBorder="1"/>
    <xf numFmtId="0" fontId="2" fillId="8" borderId="15" xfId="0" applyFont="1" applyFill="1" applyBorder="1"/>
    <xf numFmtId="0" fontId="10" fillId="0" borderId="4" xfId="0" applyFont="1" applyBorder="1" applyAlignment="1">
      <alignment wrapText="1"/>
    </xf>
    <xf numFmtId="0" fontId="10" fillId="0" borderId="12" xfId="0" applyFont="1" applyBorder="1" applyAlignment="1">
      <alignment wrapText="1"/>
    </xf>
    <xf numFmtId="0" fontId="7" fillId="8" borderId="27" xfId="0" applyFont="1" applyFill="1" applyBorder="1" applyAlignment="1" applyProtection="1">
      <alignment horizontal="center" wrapText="1"/>
      <protection hidden="1"/>
    </xf>
    <xf numFmtId="0" fontId="7" fillId="8" borderId="0" xfId="0" applyFont="1" applyFill="1" applyAlignment="1" applyProtection="1">
      <alignment horizontal="center" wrapText="1"/>
      <protection hidden="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quotePrefix="1" applyAlignment="1">
      <alignment horizontal="left" wrapText="1" indent="2"/>
    </xf>
    <xf numFmtId="0" fontId="0" fillId="0" borderId="0" xfId="0" applyAlignment="1">
      <alignment horizontal="left" wrapText="1" indent="2"/>
    </xf>
    <xf numFmtId="0" fontId="16" fillId="0" borderId="8" xfId="0" applyFont="1" applyBorder="1" applyAlignment="1">
      <alignment wrapText="1"/>
    </xf>
    <xf numFmtId="0" fontId="16" fillId="0" borderId="0" xfId="0" applyFont="1" applyAlignment="1">
      <alignment wrapText="1"/>
    </xf>
    <xf numFmtId="0" fontId="17" fillId="0" borderId="10" xfId="0" applyFont="1" applyBorder="1" applyAlignment="1">
      <alignment wrapText="1"/>
    </xf>
    <xf numFmtId="0" fontId="17" fillId="0" borderId="11" xfId="0" applyFont="1" applyBorder="1" applyAlignment="1">
      <alignment wrapText="1"/>
    </xf>
    <xf numFmtId="0" fontId="16" fillId="0" borderId="4" xfId="0" applyFont="1" applyBorder="1" applyAlignment="1">
      <alignment wrapText="1"/>
    </xf>
    <xf numFmtId="0" fontId="16" fillId="0" borderId="12" xfId="0" applyFont="1" applyBorder="1" applyAlignment="1">
      <alignment wrapText="1"/>
    </xf>
    <xf numFmtId="0" fontId="16" fillId="0" borderId="8" xfId="0" quotePrefix="1" applyFont="1" applyBorder="1" applyAlignment="1">
      <alignment horizontal="left" wrapText="1" indent="2"/>
    </xf>
    <xf numFmtId="0" fontId="16" fillId="0" borderId="0" xfId="0" quotePrefix="1" applyFont="1" applyAlignment="1">
      <alignment horizontal="left" wrapText="1" indent="2"/>
    </xf>
  </cellXfs>
  <cellStyles count="7">
    <cellStyle name="Comma" xfId="3" builtinId="3"/>
    <cellStyle name="Comma 2" xfId="5" xr:uid="{8D4FA7FF-B5AC-4874-9EC5-41AC350CD751}"/>
    <cellStyle name="Currency 2" xfId="6" xr:uid="{C176A785-1031-4C01-B694-4F8BAD4B918E}"/>
    <cellStyle name="Hyperlink" xfId="2" builtinId="8"/>
    <cellStyle name="Normal" xfId="0" builtinId="0"/>
    <cellStyle name="Normal 2" xfId="1" xr:uid="{00000000-0005-0000-0000-000004000000}"/>
    <cellStyle name="Normal 2 2" xfId="4" xr:uid="{36046C00-6AB0-4658-8BF3-93757E2C7FAD}"/>
  </cellStyles>
  <dxfs count="8">
    <dxf>
      <fill>
        <patternFill>
          <bgColor theme="7" tint="0.79998168889431442"/>
        </patternFill>
      </fill>
    </dxf>
    <dxf>
      <fill>
        <patternFill>
          <bgColor theme="7" tint="0.79998168889431442"/>
        </patternFill>
      </fill>
    </dxf>
    <dxf>
      <fill>
        <patternFill>
          <bgColor rgb="FF00B050"/>
        </patternFill>
      </fill>
    </dxf>
    <dxf>
      <font>
        <color theme="0"/>
      </font>
      <fill>
        <patternFill>
          <bgColor rgb="FF00B050"/>
        </patternFill>
      </fill>
    </dxf>
    <dxf>
      <font>
        <color theme="0"/>
      </font>
      <fill>
        <patternFill>
          <bgColor rgb="FF00B050"/>
        </patternFill>
      </fill>
    </dxf>
    <dxf>
      <font>
        <color auto="1"/>
      </font>
      <fill>
        <patternFill>
          <bgColor theme="7" tint="0.79998168889431442"/>
        </patternFill>
      </fill>
    </dxf>
    <dxf>
      <font>
        <color theme="0"/>
      </font>
      <fill>
        <patternFill>
          <bgColor rgb="FF00B050"/>
        </patternFill>
      </fill>
    </dxf>
    <dxf>
      <font>
        <b/>
        <i val="0"/>
        <color theme="0"/>
      </font>
      <fill>
        <patternFill>
          <bgColor rgb="FF00B050"/>
        </patternFill>
      </fill>
    </dxf>
  </dxfs>
  <tableStyles count="0" defaultTableStyle="TableStyleMedium2" defaultPivotStyle="PivotStyleLight16"/>
  <colors>
    <mruColors>
      <color rgb="FFFBFFCD"/>
      <color rgb="FF1B5E7F"/>
      <color rgb="FFE1F4F7"/>
      <color rgb="FFCFDDED"/>
      <color rgb="FFFFBEBE"/>
      <color rgb="FFFF8181"/>
      <color rgb="FFFFFB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1019175</xdr:colOff>
      <xdr:row>1</xdr:row>
      <xdr:rowOff>38100</xdr:rowOff>
    </xdr:from>
    <xdr:to>
      <xdr:col>6</xdr:col>
      <xdr:colOff>381000</xdr:colOff>
      <xdr:row>152</xdr:row>
      <xdr:rowOff>134620</xdr:rowOff>
    </xdr:to>
    <xdr:pic>
      <xdr:nvPicPr>
        <xdr:cNvPr id="3" name="Picture 1">
          <a:extLst>
            <a:ext uri="{FF2B5EF4-FFF2-40B4-BE49-F238E27FC236}">
              <a16:creationId xmlns:a16="http://schemas.microsoft.com/office/drawing/2014/main" id="{D5A602ED-D831-4693-9A35-470BEE8E0C93}"/>
            </a:ext>
          </a:extLst>
        </xdr:cNvPr>
        <xdr:cNvPicPr>
          <a:picLocks noChangeAspect="1"/>
        </xdr:cNvPicPr>
      </xdr:nvPicPr>
      <xdr:blipFill>
        <a:blip xmlns:r="http://schemas.openxmlformats.org/officeDocument/2006/relationships" r:embed="rId1"/>
        <a:stretch>
          <a:fillRect/>
        </a:stretch>
      </xdr:blipFill>
      <xdr:spPr>
        <a:xfrm>
          <a:off x="5734050" y="228600"/>
          <a:ext cx="2905125" cy="1040130"/>
        </a:xfrm>
        <a:prstGeom prst="rect">
          <a:avLst/>
        </a:prstGeom>
      </xdr:spPr>
    </xdr:pic>
    <xdr:clientData/>
  </xdr:twoCellAnchor>
  <xdr:twoCellAnchor editAs="oneCell">
    <xdr:from>
      <xdr:col>6</xdr:col>
      <xdr:colOff>1209675</xdr:colOff>
      <xdr:row>0</xdr:row>
      <xdr:rowOff>180975</xdr:rowOff>
    </xdr:from>
    <xdr:to>
      <xdr:col>10</xdr:col>
      <xdr:colOff>60325</xdr:colOff>
      <xdr:row>153</xdr:row>
      <xdr:rowOff>20320</xdr:rowOff>
    </xdr:to>
    <xdr:pic>
      <xdr:nvPicPr>
        <xdr:cNvPr id="5" name="Picture 2">
          <a:extLst>
            <a:ext uri="{FF2B5EF4-FFF2-40B4-BE49-F238E27FC236}">
              <a16:creationId xmlns:a16="http://schemas.microsoft.com/office/drawing/2014/main" id="{D01E0F95-116E-44D6-B843-F1A2DD9AD7CD}"/>
            </a:ext>
            <a:ext uri="{147F2762-F138-4A5C-976F-8EAC2B608ADB}">
              <a16:predDERef xmlns:a16="http://schemas.microsoft.com/office/drawing/2014/main" pred="{3BCC5CBB-3582-12D1-F56F-40C6251A6986}"/>
            </a:ext>
          </a:extLst>
        </xdr:cNvPr>
        <xdr:cNvPicPr>
          <a:picLocks noChangeAspect="1"/>
        </xdr:cNvPicPr>
      </xdr:nvPicPr>
      <xdr:blipFill>
        <a:blip xmlns:r="http://schemas.openxmlformats.org/officeDocument/2006/relationships" r:embed="rId2"/>
        <a:stretch>
          <a:fillRect/>
        </a:stretch>
      </xdr:blipFill>
      <xdr:spPr>
        <a:xfrm>
          <a:off x="9467850" y="180975"/>
          <a:ext cx="1468755" cy="118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gov.uk/rkyv/CheckOut/Long-term%20model%202009%7bdb5-doc3966101-ma1-mi14%7d.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 val="CHGSPD19_FIN2"/>
      <sheetName val="CHGSPD19_FIN3"/>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row r="10">
          <cell r="A10">
            <v>1982</v>
          </cell>
        </row>
      </sheetData>
      <sheetData sheetId="4">
        <row r="10">
          <cell r="A10">
            <v>1982</v>
          </cell>
        </row>
      </sheetData>
      <sheetData sheetId="5">
        <row r="10">
          <cell r="A10">
            <v>1982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weekly"/>
      <sheetName val="Drop Down"/>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T3 Page 1"/>
      <sheetName val="FC Page 1"/>
      <sheetName val="4.6 ten year bonds"/>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orecast data"/>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4">
          <cell r="A4">
            <v>35877</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4">
          <cell r="A4">
            <v>35877</v>
          </cell>
        </row>
      </sheetData>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A465-9333-4290-A7CF-4571B410DC30}">
  <sheetPr codeName="Sheet7">
    <pageSetUpPr fitToPage="1"/>
  </sheetPr>
  <dimension ref="A1:C162"/>
  <sheetViews>
    <sheetView showGridLines="0" zoomScaleNormal="100" workbookViewId="0">
      <selection activeCell="B2" sqref="B2"/>
    </sheetView>
  </sheetViews>
  <sheetFormatPr defaultColWidth="0" defaultRowHeight="14.4" zeroHeight="1" x14ac:dyDescent="0.3"/>
  <cols>
    <col min="1" max="1" width="4.6640625" customWidth="1"/>
    <col min="2" max="2" width="125.6640625" customWidth="1"/>
    <col min="3" max="3" width="4.6640625" customWidth="1"/>
    <col min="4" max="16384" width="8.88671875" hidden="1"/>
  </cols>
  <sheetData>
    <row r="1" spans="2:2" ht="15" thickBot="1" x14ac:dyDescent="0.35"/>
    <row r="2" spans="2:2" ht="18.600000000000001" thickBot="1" x14ac:dyDescent="0.4">
      <c r="B2" s="25" t="str">
        <f>'2. Cover'!B154</f>
        <v>Better Care Fund 2024-25 Quarter 1 Reporting Template</v>
      </c>
    </row>
    <row r="3" spans="2:2" x14ac:dyDescent="0.3">
      <c r="B3" s="64" t="s">
        <v>0</v>
      </c>
    </row>
    <row r="4" spans="2:2" ht="15" thickBot="1" x14ac:dyDescent="0.35"/>
    <row r="5" spans="2:2" ht="18" x14ac:dyDescent="0.35">
      <c r="B5" s="56" t="s">
        <v>1</v>
      </c>
    </row>
    <row r="6" spans="2:2" ht="72" x14ac:dyDescent="0.3">
      <c r="B6" s="82" t="s">
        <v>2</v>
      </c>
    </row>
    <row r="7" spans="2:2" x14ac:dyDescent="0.3">
      <c r="B7" s="61" t="s">
        <v>3</v>
      </c>
    </row>
    <row r="8" spans="2:2" x14ac:dyDescent="0.3">
      <c r="B8" s="61" t="s">
        <v>4</v>
      </c>
    </row>
    <row r="9" spans="2:2" x14ac:dyDescent="0.3">
      <c r="B9" s="61" t="s">
        <v>5</v>
      </c>
    </row>
    <row r="10" spans="2:2" x14ac:dyDescent="0.3">
      <c r="B10" s="61" t="s">
        <v>6</v>
      </c>
    </row>
    <row r="11" spans="2:2" x14ac:dyDescent="0.3">
      <c r="B11" s="61" t="s">
        <v>7</v>
      </c>
    </row>
    <row r="12" spans="2:2" x14ac:dyDescent="0.3">
      <c r="B12" s="62"/>
    </row>
    <row r="13" spans="2:2" ht="28.8" x14ac:dyDescent="0.3">
      <c r="B13" s="61" t="s">
        <v>8</v>
      </c>
    </row>
    <row r="14" spans="2:2" x14ac:dyDescent="0.3">
      <c r="B14" s="65" t="s">
        <v>9</v>
      </c>
    </row>
    <row r="15" spans="2:2" x14ac:dyDescent="0.3">
      <c r="B15" s="62"/>
    </row>
    <row r="16" spans="2:2" ht="43.8" thickBot="1" x14ac:dyDescent="0.35">
      <c r="B16" s="63" t="s">
        <v>10</v>
      </c>
    </row>
    <row r="17" spans="2:2" ht="15" thickBot="1" x14ac:dyDescent="0.35">
      <c r="B17" s="7"/>
    </row>
    <row r="18" spans="2:2" x14ac:dyDescent="0.3">
      <c r="B18" s="58" t="s">
        <v>11</v>
      </c>
    </row>
    <row r="19" spans="2:2" ht="28.8" x14ac:dyDescent="0.3">
      <c r="B19" s="52" t="s">
        <v>12</v>
      </c>
    </row>
    <row r="20" spans="2:2" x14ac:dyDescent="0.3">
      <c r="B20" s="53" t="s">
        <v>13</v>
      </c>
    </row>
    <row r="21" spans="2:2" x14ac:dyDescent="0.3">
      <c r="B21" s="54" t="s">
        <v>14</v>
      </c>
    </row>
    <row r="22" spans="2:2" ht="15" thickBot="1" x14ac:dyDescent="0.35">
      <c r="B22" s="55" t="s">
        <v>15</v>
      </c>
    </row>
    <row r="23" spans="2:2" ht="15" thickBot="1" x14ac:dyDescent="0.35"/>
    <row r="24" spans="2:2" x14ac:dyDescent="0.3">
      <c r="B24" s="51" t="s">
        <v>16</v>
      </c>
    </row>
    <row r="25" spans="2:2" ht="30" customHeight="1" x14ac:dyDescent="0.3">
      <c r="B25" s="59" t="s">
        <v>17</v>
      </c>
    </row>
    <row r="26" spans="2:2" ht="19.5" customHeight="1" x14ac:dyDescent="0.3">
      <c r="B26" s="59" t="s">
        <v>18</v>
      </c>
    </row>
    <row r="27" spans="2:2" ht="30" customHeight="1" x14ac:dyDescent="0.3">
      <c r="B27" s="59" t="s">
        <v>19</v>
      </c>
    </row>
    <row r="28" spans="2:2" x14ac:dyDescent="0.3">
      <c r="B28" s="57"/>
    </row>
    <row r="29" spans="2:2" ht="15" thickBot="1" x14ac:dyDescent="0.35">
      <c r="B29" s="60" t="s">
        <v>20</v>
      </c>
    </row>
    <row r="30" spans="2:2" ht="15" thickBot="1" x14ac:dyDescent="0.35">
      <c r="B30" s="7"/>
    </row>
    <row r="31" spans="2:2" x14ac:dyDescent="0.3">
      <c r="B31" s="66" t="s">
        <v>21</v>
      </c>
    </row>
    <row r="32" spans="2:2" ht="28.8" x14ac:dyDescent="0.3">
      <c r="B32" s="59" t="s">
        <v>22</v>
      </c>
    </row>
    <row r="33" spans="2:2" ht="43.2" x14ac:dyDescent="0.3">
      <c r="B33" s="59" t="s">
        <v>23</v>
      </c>
    </row>
    <row r="34" spans="2:2" x14ac:dyDescent="0.3">
      <c r="B34" s="67" t="s">
        <v>24</v>
      </c>
    </row>
    <row r="35" spans="2:2" ht="30" customHeight="1" x14ac:dyDescent="0.3">
      <c r="B35" s="67" t="s">
        <v>25</v>
      </c>
    </row>
    <row r="36" spans="2:2" ht="42" customHeight="1" thickBot="1" x14ac:dyDescent="0.35">
      <c r="B36" s="68" t="s">
        <v>26</v>
      </c>
    </row>
    <row r="37" spans="2:2" ht="14.25" customHeight="1" x14ac:dyDescent="0.3">
      <c r="B37" s="66" t="s">
        <v>27</v>
      </c>
    </row>
    <row r="38" spans="2:2" ht="43.2" x14ac:dyDescent="0.3">
      <c r="B38" s="59" t="s">
        <v>28</v>
      </c>
    </row>
    <row r="39" spans="2:2" x14ac:dyDescent="0.3">
      <c r="B39" s="67" t="s">
        <v>29</v>
      </c>
    </row>
    <row r="40" spans="2:2" ht="43.8" thickBot="1" x14ac:dyDescent="0.35">
      <c r="B40" s="68" t="s">
        <v>30</v>
      </c>
    </row>
    <row r="41" spans="2:2" ht="16.2" customHeight="1" x14ac:dyDescent="0.3">
      <c r="B41" s="66" t="s">
        <v>31</v>
      </c>
    </row>
    <row r="42" spans="2:2" x14ac:dyDescent="0.3">
      <c r="B42" s="84" t="s">
        <v>32</v>
      </c>
    </row>
    <row r="43" spans="2:2" x14ac:dyDescent="0.3">
      <c r="B43" s="84"/>
    </row>
    <row r="44" spans="2:2" x14ac:dyDescent="0.3">
      <c r="B44" s="84"/>
    </row>
    <row r="45" spans="2:2" ht="30" customHeight="1" x14ac:dyDescent="0.3">
      <c r="B45" s="84"/>
    </row>
    <row r="46" spans="2:2" x14ac:dyDescent="0.3">
      <c r="B46" s="84"/>
    </row>
    <row r="47" spans="2:2" ht="72" customHeight="1" x14ac:dyDescent="0.3">
      <c r="B47" s="84"/>
    </row>
    <row r="48" spans="2:2" ht="201" customHeight="1" x14ac:dyDescent="0.3">
      <c r="B48" s="84"/>
    </row>
    <row r="49" spans="2:2" x14ac:dyDescent="0.3">
      <c r="B49" s="84"/>
    </row>
    <row r="50" spans="2:2" ht="15" customHeight="1" x14ac:dyDescent="0.3">
      <c r="B50" s="84"/>
    </row>
    <row r="51" spans="2:2" ht="6" customHeight="1" thickBot="1" x14ac:dyDescent="0.35">
      <c r="B51" s="85"/>
    </row>
    <row r="52" spans="2:2" ht="15" thickBot="1" x14ac:dyDescent="0.35">
      <c r="B52" s="66" t="s">
        <v>33</v>
      </c>
    </row>
    <row r="53" spans="2:2" ht="88.5" customHeight="1" thickBot="1" x14ac:dyDescent="0.35">
      <c r="B53" s="83" t="s">
        <v>34</v>
      </c>
    </row>
    <row r="54" spans="2:2" x14ac:dyDescent="0.3"/>
    <row r="55" spans="2:2" x14ac:dyDescent="0.3"/>
    <row r="56" spans="2:2" x14ac:dyDescent="0.3"/>
    <row r="57" spans="2:2" x14ac:dyDescent="0.3"/>
    <row r="58" spans="2:2" x14ac:dyDescent="0.3"/>
    <row r="59" spans="2:2" x14ac:dyDescent="0.3"/>
    <row r="60" spans="2:2" x14ac:dyDescent="0.3"/>
    <row r="61" spans="2:2" x14ac:dyDescent="0.3"/>
    <row r="62" spans="2:2" x14ac:dyDescent="0.3"/>
    <row r="63" spans="2:2" x14ac:dyDescent="0.3"/>
    <row r="64" spans="2:2"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sheetData>
  <sheetProtection sheet="1" objects="1" scenarios="1" formatColumns="0" formatRows="0" autoFilter="0"/>
  <mergeCells count="1">
    <mergeCell ref="B42:B51"/>
  </mergeCells>
  <hyperlinks>
    <hyperlink ref="B41" location="'8. I&amp;E'!A1" display="8. Income and Expenditure" xr:uid="{76350371-CF6F-4553-8DFF-40A991980DD8}"/>
    <hyperlink ref="B31" location="'2. Cover'!A33" display="Checklist ( 2. Cover )" xr:uid="{F70D0456-9E37-410D-B49F-9EA631763D70}"/>
    <hyperlink ref="B37" location="'2. Cover'!A1" display="2. Cover" xr:uid="{7003DE08-6305-4822-ACC2-8236FFAD3F10}"/>
    <hyperlink ref="B52" location="'8. I&amp;E'!A1" display="8. Income and Expenditure" xr:uid="{63685FFE-0A7E-4A88-89B5-9E6870673F54}"/>
  </hyperlinks>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048573"/>
  <sheetViews>
    <sheetView showGridLines="0" zoomScaleNormal="100" workbookViewId="0">
      <selection activeCell="D170" sqref="D170"/>
    </sheetView>
  </sheetViews>
  <sheetFormatPr defaultColWidth="9.109375" defaultRowHeight="14.4" zeroHeight="1" x14ac:dyDescent="0.3"/>
  <cols>
    <col min="1" max="1" width="4.6640625" customWidth="1"/>
    <col min="2" max="2" width="32.5546875" customWidth="1"/>
    <col min="3" max="3" width="47.88671875" customWidth="1"/>
    <col min="4" max="4" width="21.6640625" customWidth="1"/>
    <col min="5" max="5" width="14.6640625" customWidth="1"/>
    <col min="6" max="6" width="16.6640625" customWidth="1"/>
    <col min="7" max="7" width="20.6640625" customWidth="1"/>
    <col min="8" max="8" width="0.88671875" customWidth="1"/>
    <col min="9" max="9" width="16.6640625" customWidth="1"/>
    <col min="10" max="10" width="0.88671875" customWidth="1"/>
    <col min="11" max="11" width="4.6640625" customWidth="1"/>
    <col min="12" max="15" width="9.109375" hidden="1" customWidth="1"/>
    <col min="16" max="16" width="10.88671875" hidden="1" customWidth="1"/>
    <col min="17" max="17" width="3" hidden="1" customWidth="1"/>
    <col min="18" max="18" width="4.6640625" customWidth="1"/>
  </cols>
  <sheetData>
    <row r="1" spans="1:17" x14ac:dyDescent="0.3">
      <c r="A1" s="27" t="s">
        <v>35</v>
      </c>
      <c r="L1" s="3"/>
      <c r="M1" s="3"/>
      <c r="N1" s="3"/>
      <c r="O1" s="3"/>
      <c r="P1" s="3"/>
      <c r="Q1" s="3"/>
    </row>
    <row r="2" spans="1:17" x14ac:dyDescent="0.3">
      <c r="L2" s="3"/>
      <c r="M2" s="3"/>
      <c r="N2" s="3"/>
      <c r="O2" s="3"/>
      <c r="P2" s="3"/>
      <c r="Q2" s="3" t="s">
        <v>36</v>
      </c>
    </row>
    <row r="3" spans="1:17" x14ac:dyDescent="0.3">
      <c r="L3" s="3"/>
      <c r="M3" s="3"/>
      <c r="N3" s="3"/>
      <c r="O3" s="3"/>
      <c r="P3" s="3" t="s">
        <v>37</v>
      </c>
      <c r="Q3" s="3" t="s">
        <v>38</v>
      </c>
    </row>
    <row r="4" spans="1:17" x14ac:dyDescent="0.3">
      <c r="L4" s="3"/>
      <c r="M4" s="3"/>
      <c r="N4" s="3"/>
      <c r="O4" s="3"/>
      <c r="P4" s="3" t="s">
        <v>39</v>
      </c>
      <c r="Q4" s="3" t="s">
        <v>40</v>
      </c>
    </row>
    <row r="5" spans="1:17" x14ac:dyDescent="0.3">
      <c r="L5" s="3"/>
      <c r="M5" s="3"/>
      <c r="N5" s="3"/>
      <c r="O5" s="3"/>
      <c r="P5" s="3" t="s">
        <v>41</v>
      </c>
      <c r="Q5" s="3" t="s">
        <v>42</v>
      </c>
    </row>
    <row r="6" spans="1:17" x14ac:dyDescent="0.3">
      <c r="L6" s="3"/>
      <c r="M6" s="3"/>
      <c r="N6" s="3"/>
      <c r="O6" s="3"/>
      <c r="P6" s="3" t="s">
        <v>43</v>
      </c>
      <c r="Q6" s="3" t="s">
        <v>44</v>
      </c>
    </row>
    <row r="7" spans="1:17" hidden="1" x14ac:dyDescent="0.3">
      <c r="L7" s="3"/>
      <c r="M7" s="3"/>
      <c r="N7" s="3"/>
      <c r="O7" s="3"/>
      <c r="P7" s="3" t="s">
        <v>45</v>
      </c>
      <c r="Q7" s="3" t="s">
        <v>46</v>
      </c>
    </row>
    <row r="8" spans="1:17" hidden="1" x14ac:dyDescent="0.3">
      <c r="L8" s="3"/>
      <c r="M8" s="3"/>
      <c r="N8" s="3"/>
      <c r="O8" s="3"/>
      <c r="P8" s="3" t="s">
        <v>47</v>
      </c>
      <c r="Q8" s="3" t="s">
        <v>48</v>
      </c>
    </row>
    <row r="9" spans="1:17" hidden="1" x14ac:dyDescent="0.3">
      <c r="L9" s="3"/>
      <c r="M9" s="3"/>
      <c r="N9" s="3"/>
      <c r="O9" s="3"/>
      <c r="P9" s="3" t="s">
        <v>49</v>
      </c>
      <c r="Q9" s="3" t="s">
        <v>50</v>
      </c>
    </row>
    <row r="10" spans="1:17" hidden="1" x14ac:dyDescent="0.3">
      <c r="L10" s="3"/>
      <c r="M10" s="3"/>
      <c r="N10" s="3"/>
      <c r="O10" s="3"/>
      <c r="P10" s="3" t="s">
        <v>51</v>
      </c>
      <c r="Q10" s="3" t="s">
        <v>52</v>
      </c>
    </row>
    <row r="11" spans="1:17" hidden="1" x14ac:dyDescent="0.3">
      <c r="L11" s="3"/>
      <c r="M11" s="3"/>
      <c r="N11" s="3"/>
      <c r="O11" s="3"/>
      <c r="P11" s="3" t="s">
        <v>53</v>
      </c>
      <c r="Q11" s="3" t="s">
        <v>54</v>
      </c>
    </row>
    <row r="12" spans="1:17" hidden="1" x14ac:dyDescent="0.3">
      <c r="L12" s="3"/>
      <c r="M12" s="3"/>
      <c r="N12" s="3"/>
      <c r="O12" s="3"/>
      <c r="P12" s="3" t="s">
        <v>55</v>
      </c>
      <c r="Q12" s="3" t="s">
        <v>56</v>
      </c>
    </row>
    <row r="13" spans="1:17" hidden="1" x14ac:dyDescent="0.3">
      <c r="L13" s="3"/>
      <c r="M13" s="3"/>
      <c r="N13" s="3"/>
      <c r="O13" s="3"/>
      <c r="P13" s="3" t="s">
        <v>57</v>
      </c>
      <c r="Q13" s="3" t="s">
        <v>58</v>
      </c>
    </row>
    <row r="14" spans="1:17" hidden="1" x14ac:dyDescent="0.3">
      <c r="L14" s="3"/>
      <c r="M14" s="3"/>
      <c r="N14" s="3"/>
      <c r="O14" s="3"/>
      <c r="P14" s="3" t="s">
        <v>59</v>
      </c>
      <c r="Q14" s="3" t="s">
        <v>60</v>
      </c>
    </row>
    <row r="15" spans="1:17" hidden="1" x14ac:dyDescent="0.3">
      <c r="L15" s="3"/>
      <c r="M15" s="3"/>
      <c r="N15" s="3"/>
      <c r="O15" s="3"/>
      <c r="P15" s="3" t="s">
        <v>61</v>
      </c>
      <c r="Q15" s="3" t="s">
        <v>62</v>
      </c>
    </row>
    <row r="16" spans="1:17" hidden="1" x14ac:dyDescent="0.3">
      <c r="L16" s="3"/>
      <c r="M16" s="3"/>
      <c r="N16" s="3"/>
      <c r="O16" s="3"/>
      <c r="P16" s="3" t="s">
        <v>63</v>
      </c>
      <c r="Q16" s="3" t="s">
        <v>64</v>
      </c>
    </row>
    <row r="17" spans="12:17" hidden="1" x14ac:dyDescent="0.3">
      <c r="L17" s="3"/>
      <c r="M17" s="3"/>
      <c r="N17" s="3"/>
      <c r="O17" s="3"/>
      <c r="P17" s="3" t="s">
        <v>65</v>
      </c>
      <c r="Q17" s="3" t="s">
        <v>66</v>
      </c>
    </row>
    <row r="18" spans="12:17" hidden="1" x14ac:dyDescent="0.3">
      <c r="L18" s="3"/>
      <c r="M18" s="3"/>
      <c r="N18" s="3"/>
      <c r="O18" s="3"/>
      <c r="P18" s="3" t="s">
        <v>67</v>
      </c>
      <c r="Q18" s="3" t="s">
        <v>68</v>
      </c>
    </row>
    <row r="19" spans="12:17" hidden="1" x14ac:dyDescent="0.3">
      <c r="L19" s="3"/>
      <c r="M19" s="3"/>
      <c r="N19" s="3"/>
      <c r="O19" s="3"/>
      <c r="P19" s="3" t="s">
        <v>69</v>
      </c>
      <c r="Q19" s="3" t="s">
        <v>70</v>
      </c>
    </row>
    <row r="20" spans="12:17" hidden="1" x14ac:dyDescent="0.3">
      <c r="L20" s="3"/>
      <c r="M20" s="3"/>
      <c r="N20" s="3"/>
      <c r="O20" s="3"/>
      <c r="P20" s="3" t="s">
        <v>71</v>
      </c>
      <c r="Q20" s="3" t="s">
        <v>72</v>
      </c>
    </row>
    <row r="21" spans="12:17" hidden="1" x14ac:dyDescent="0.3">
      <c r="L21" s="3"/>
      <c r="M21" s="3"/>
      <c r="N21" s="3"/>
      <c r="O21" s="3"/>
      <c r="P21" s="3" t="s">
        <v>73</v>
      </c>
      <c r="Q21" s="3" t="s">
        <v>74</v>
      </c>
    </row>
    <row r="22" spans="12:17" hidden="1" x14ac:dyDescent="0.3">
      <c r="L22" s="3"/>
      <c r="M22" s="3"/>
      <c r="N22" s="3"/>
      <c r="O22" s="3"/>
      <c r="P22" s="3" t="s">
        <v>75</v>
      </c>
      <c r="Q22" s="3" t="s">
        <v>76</v>
      </c>
    </row>
    <row r="23" spans="12:17" hidden="1" x14ac:dyDescent="0.3">
      <c r="L23" s="3"/>
      <c r="M23" s="3"/>
      <c r="N23" s="3"/>
      <c r="O23" s="3"/>
      <c r="P23" s="3" t="s">
        <v>77</v>
      </c>
      <c r="Q23" s="3" t="s">
        <v>78</v>
      </c>
    </row>
    <row r="24" spans="12:17" hidden="1" x14ac:dyDescent="0.3">
      <c r="L24" s="3"/>
      <c r="M24" s="3"/>
      <c r="N24" s="3"/>
      <c r="O24" s="3"/>
      <c r="P24" s="3" t="s">
        <v>79</v>
      </c>
      <c r="Q24" s="3" t="s">
        <v>80</v>
      </c>
    </row>
    <row r="25" spans="12:17" hidden="1" x14ac:dyDescent="0.3">
      <c r="L25" s="3"/>
      <c r="M25" s="3"/>
      <c r="N25" s="3"/>
      <c r="O25" s="3"/>
      <c r="P25" s="3" t="s">
        <v>81</v>
      </c>
      <c r="Q25" s="3" t="s">
        <v>82</v>
      </c>
    </row>
    <row r="26" spans="12:17" hidden="1" x14ac:dyDescent="0.3">
      <c r="L26" s="3"/>
      <c r="M26" s="3"/>
      <c r="N26" s="3"/>
      <c r="O26" s="3"/>
      <c r="P26" s="3" t="s">
        <v>83</v>
      </c>
      <c r="Q26" s="3" t="s">
        <v>84</v>
      </c>
    </row>
    <row r="27" spans="12:17" hidden="1" x14ac:dyDescent="0.3">
      <c r="L27" s="3"/>
      <c r="M27" s="3"/>
      <c r="N27" s="3"/>
      <c r="O27" s="3"/>
      <c r="P27" s="3" t="s">
        <v>85</v>
      </c>
      <c r="Q27" s="3" t="s">
        <v>86</v>
      </c>
    </row>
    <row r="28" spans="12:17" hidden="1" x14ac:dyDescent="0.3">
      <c r="L28" s="3"/>
      <c r="M28" s="3"/>
      <c r="N28" s="3"/>
      <c r="O28" s="3"/>
      <c r="P28" s="3" t="s">
        <v>87</v>
      </c>
      <c r="Q28" s="3" t="s">
        <v>88</v>
      </c>
    </row>
    <row r="29" spans="12:17" hidden="1" x14ac:dyDescent="0.3">
      <c r="L29" s="3"/>
      <c r="M29" s="3"/>
      <c r="N29" s="3"/>
      <c r="O29" s="3"/>
      <c r="P29" s="3" t="s">
        <v>89</v>
      </c>
      <c r="Q29" s="3" t="s">
        <v>90</v>
      </c>
    </row>
    <row r="30" spans="12:17" hidden="1" x14ac:dyDescent="0.3">
      <c r="L30" s="3"/>
      <c r="M30" s="3"/>
      <c r="N30" s="3"/>
      <c r="O30" s="3"/>
      <c r="P30" s="3" t="s">
        <v>91</v>
      </c>
      <c r="Q30" s="3" t="s">
        <v>92</v>
      </c>
    </row>
    <row r="31" spans="12:17" hidden="1" x14ac:dyDescent="0.3">
      <c r="L31" s="3"/>
      <c r="M31" s="3"/>
      <c r="N31" s="3"/>
      <c r="O31" s="3"/>
      <c r="P31" s="3" t="s">
        <v>93</v>
      </c>
      <c r="Q31" s="3" t="s">
        <v>94</v>
      </c>
    </row>
    <row r="32" spans="12:17" hidden="1" x14ac:dyDescent="0.3">
      <c r="L32" s="3"/>
      <c r="M32" s="3"/>
      <c r="N32" s="3"/>
      <c r="O32" s="3"/>
      <c r="P32" s="3" t="s">
        <v>95</v>
      </c>
      <c r="Q32" s="3" t="s">
        <v>96</v>
      </c>
    </row>
    <row r="33" spans="12:17" hidden="1" x14ac:dyDescent="0.3">
      <c r="L33" s="3"/>
      <c r="M33" s="3"/>
      <c r="N33" s="3"/>
      <c r="O33" s="3"/>
      <c r="P33" s="3" t="s">
        <v>97</v>
      </c>
      <c r="Q33" s="3" t="s">
        <v>98</v>
      </c>
    </row>
    <row r="34" spans="12:17" hidden="1" x14ac:dyDescent="0.3">
      <c r="L34" s="3"/>
      <c r="M34" s="3"/>
      <c r="N34" s="3"/>
      <c r="O34" s="3"/>
      <c r="P34" s="3" t="s">
        <v>99</v>
      </c>
      <c r="Q34" s="3" t="s">
        <v>100</v>
      </c>
    </row>
    <row r="35" spans="12:17" hidden="1" x14ac:dyDescent="0.3">
      <c r="L35" s="3"/>
      <c r="M35" s="3"/>
      <c r="N35" s="3"/>
      <c r="O35" s="3"/>
      <c r="P35" s="3" t="s">
        <v>101</v>
      </c>
      <c r="Q35" s="3" t="s">
        <v>102</v>
      </c>
    </row>
    <row r="36" spans="12:17" hidden="1" x14ac:dyDescent="0.3">
      <c r="L36" s="3"/>
      <c r="M36" s="3"/>
      <c r="N36" s="3"/>
      <c r="O36" s="3"/>
      <c r="P36" s="3" t="s">
        <v>103</v>
      </c>
      <c r="Q36" s="3" t="s">
        <v>104</v>
      </c>
    </row>
    <row r="37" spans="12:17" hidden="1" x14ac:dyDescent="0.3">
      <c r="L37" s="3"/>
      <c r="M37" s="3"/>
      <c r="N37" s="3"/>
      <c r="O37" s="3"/>
      <c r="P37" s="3" t="s">
        <v>105</v>
      </c>
      <c r="Q37" s="3" t="s">
        <v>106</v>
      </c>
    </row>
    <row r="38" spans="12:17" hidden="1" x14ac:dyDescent="0.3">
      <c r="L38" s="3"/>
      <c r="M38" s="3"/>
      <c r="N38" s="3"/>
      <c r="O38" s="3"/>
      <c r="P38" s="3" t="s">
        <v>107</v>
      </c>
      <c r="Q38" s="3" t="s">
        <v>108</v>
      </c>
    </row>
    <row r="39" spans="12:17" hidden="1" x14ac:dyDescent="0.3">
      <c r="L39" s="3"/>
      <c r="M39" s="3"/>
      <c r="N39" s="3"/>
      <c r="O39" s="3"/>
      <c r="P39" s="3" t="s">
        <v>109</v>
      </c>
      <c r="Q39" s="3" t="s">
        <v>110</v>
      </c>
    </row>
    <row r="40" spans="12:17" hidden="1" x14ac:dyDescent="0.3">
      <c r="L40" s="3"/>
      <c r="M40" s="3"/>
      <c r="N40" s="3"/>
      <c r="O40" s="3"/>
      <c r="P40" s="3" t="s">
        <v>111</v>
      </c>
      <c r="Q40" s="3" t="s">
        <v>112</v>
      </c>
    </row>
    <row r="41" spans="12:17" hidden="1" x14ac:dyDescent="0.3">
      <c r="L41" s="3"/>
      <c r="M41" s="3"/>
      <c r="N41" s="3"/>
      <c r="O41" s="3"/>
      <c r="P41" s="3" t="s">
        <v>113</v>
      </c>
      <c r="Q41" s="3" t="s">
        <v>114</v>
      </c>
    </row>
    <row r="42" spans="12:17" hidden="1" x14ac:dyDescent="0.3">
      <c r="L42" s="3"/>
      <c r="M42" s="3"/>
      <c r="N42" s="3"/>
      <c r="O42" s="3"/>
      <c r="P42" s="3" t="s">
        <v>115</v>
      </c>
      <c r="Q42" s="3" t="s">
        <v>116</v>
      </c>
    </row>
    <row r="43" spans="12:17" hidden="1" x14ac:dyDescent="0.3">
      <c r="L43" s="3"/>
      <c r="M43" s="3"/>
      <c r="N43" s="3"/>
      <c r="O43" s="3"/>
      <c r="P43" s="3" t="s">
        <v>117</v>
      </c>
      <c r="Q43" s="3" t="s">
        <v>118</v>
      </c>
    </row>
    <row r="44" spans="12:17" hidden="1" x14ac:dyDescent="0.3">
      <c r="L44" s="3"/>
      <c r="M44" s="3"/>
      <c r="N44" s="3"/>
      <c r="O44" s="3"/>
      <c r="P44" s="3" t="s">
        <v>119</v>
      </c>
      <c r="Q44" s="3" t="s">
        <v>120</v>
      </c>
    </row>
    <row r="45" spans="12:17" hidden="1" x14ac:dyDescent="0.3">
      <c r="L45" s="3"/>
      <c r="M45" s="3"/>
      <c r="N45" s="3"/>
      <c r="O45" s="3"/>
      <c r="P45" s="3" t="s">
        <v>121</v>
      </c>
      <c r="Q45" s="3" t="s">
        <v>122</v>
      </c>
    </row>
    <row r="46" spans="12:17" hidden="1" x14ac:dyDescent="0.3">
      <c r="L46" s="3"/>
      <c r="M46" s="3"/>
      <c r="N46" s="3"/>
      <c r="O46" s="3"/>
      <c r="P46" s="3" t="s">
        <v>123</v>
      </c>
      <c r="Q46" s="3" t="s">
        <v>124</v>
      </c>
    </row>
    <row r="47" spans="12:17" hidden="1" x14ac:dyDescent="0.3">
      <c r="L47" s="3"/>
      <c r="M47" s="3"/>
      <c r="N47" s="3"/>
      <c r="O47" s="3"/>
      <c r="P47" s="3" t="s">
        <v>125</v>
      </c>
      <c r="Q47" s="3" t="s">
        <v>126</v>
      </c>
    </row>
    <row r="48" spans="12:17" hidden="1" x14ac:dyDescent="0.3">
      <c r="L48" s="3"/>
      <c r="M48" s="3"/>
      <c r="N48" s="3"/>
      <c r="O48" s="3"/>
      <c r="P48" s="3" t="s">
        <v>127</v>
      </c>
      <c r="Q48" s="3" t="s">
        <v>128</v>
      </c>
    </row>
    <row r="49" spans="12:17" hidden="1" x14ac:dyDescent="0.3">
      <c r="L49" s="3"/>
      <c r="M49" s="3"/>
      <c r="N49" s="3"/>
      <c r="O49" s="3"/>
      <c r="P49" s="3" t="s">
        <v>129</v>
      </c>
      <c r="Q49" s="3" t="s">
        <v>130</v>
      </c>
    </row>
    <row r="50" spans="12:17" hidden="1" x14ac:dyDescent="0.3">
      <c r="L50" s="3"/>
      <c r="M50" s="3"/>
      <c r="N50" s="3"/>
      <c r="O50" s="3"/>
      <c r="P50" s="3" t="s">
        <v>131</v>
      </c>
      <c r="Q50" s="3" t="s">
        <v>132</v>
      </c>
    </row>
    <row r="51" spans="12:17" hidden="1" x14ac:dyDescent="0.3">
      <c r="L51" s="3"/>
      <c r="M51" s="3"/>
      <c r="N51" s="3"/>
      <c r="O51" s="3"/>
      <c r="P51" s="3" t="s">
        <v>133</v>
      </c>
      <c r="Q51" s="3" t="s">
        <v>134</v>
      </c>
    </row>
    <row r="52" spans="12:17" hidden="1" x14ac:dyDescent="0.3">
      <c r="L52" s="3"/>
      <c r="M52" s="3"/>
      <c r="N52" s="3"/>
      <c r="O52" s="3"/>
      <c r="P52" s="3" t="s">
        <v>135</v>
      </c>
      <c r="Q52" s="3" t="s">
        <v>136</v>
      </c>
    </row>
    <row r="53" spans="12:17" hidden="1" x14ac:dyDescent="0.3">
      <c r="L53" s="3"/>
      <c r="M53" s="3"/>
      <c r="N53" s="3"/>
      <c r="O53" s="3"/>
      <c r="P53" s="3" t="s">
        <v>137</v>
      </c>
      <c r="Q53" s="3" t="s">
        <v>138</v>
      </c>
    </row>
    <row r="54" spans="12:17" hidden="1" x14ac:dyDescent="0.3">
      <c r="L54" s="3"/>
      <c r="M54" s="3"/>
      <c r="N54" s="3"/>
      <c r="O54" s="3"/>
      <c r="P54" s="3" t="s">
        <v>139</v>
      </c>
      <c r="Q54" s="3" t="s">
        <v>140</v>
      </c>
    </row>
    <row r="55" spans="12:17" hidden="1" x14ac:dyDescent="0.3">
      <c r="L55" s="3"/>
      <c r="M55" s="3"/>
      <c r="N55" s="3"/>
      <c r="O55" s="3"/>
      <c r="P55" s="3" t="s">
        <v>141</v>
      </c>
      <c r="Q55" s="3" t="s">
        <v>142</v>
      </c>
    </row>
    <row r="56" spans="12:17" hidden="1" x14ac:dyDescent="0.3">
      <c r="L56" s="3"/>
      <c r="M56" s="3"/>
      <c r="N56" s="3"/>
      <c r="O56" s="3"/>
      <c r="P56" s="3" t="s">
        <v>143</v>
      </c>
      <c r="Q56" s="3" t="s">
        <v>144</v>
      </c>
    </row>
    <row r="57" spans="12:17" hidden="1" x14ac:dyDescent="0.3">
      <c r="L57" s="3"/>
      <c r="M57" s="3"/>
      <c r="N57" s="3"/>
      <c r="O57" s="3"/>
      <c r="P57" s="3" t="s">
        <v>145</v>
      </c>
      <c r="Q57" s="3" t="s">
        <v>146</v>
      </c>
    </row>
    <row r="58" spans="12:17" hidden="1" x14ac:dyDescent="0.3">
      <c r="L58" s="3"/>
      <c r="M58" s="3"/>
      <c r="N58" s="3"/>
      <c r="O58" s="3"/>
      <c r="P58" s="3" t="s">
        <v>147</v>
      </c>
      <c r="Q58" s="3" t="s">
        <v>148</v>
      </c>
    </row>
    <row r="59" spans="12:17" hidden="1" x14ac:dyDescent="0.3">
      <c r="L59" s="3"/>
      <c r="M59" s="3"/>
      <c r="N59" s="3"/>
      <c r="O59" s="3"/>
      <c r="P59" s="3" t="s">
        <v>149</v>
      </c>
      <c r="Q59" s="3" t="s">
        <v>150</v>
      </c>
    </row>
    <row r="60" spans="12:17" hidden="1" x14ac:dyDescent="0.3">
      <c r="L60" s="3"/>
      <c r="M60" s="3"/>
      <c r="N60" s="3"/>
      <c r="O60" s="3"/>
      <c r="P60" s="3" t="s">
        <v>151</v>
      </c>
      <c r="Q60" s="3" t="s">
        <v>152</v>
      </c>
    </row>
    <row r="61" spans="12:17" hidden="1" x14ac:dyDescent="0.3">
      <c r="L61" s="3"/>
      <c r="M61" s="3"/>
      <c r="N61" s="3"/>
      <c r="O61" s="3"/>
      <c r="P61" s="3" t="s">
        <v>153</v>
      </c>
      <c r="Q61" s="3" t="s">
        <v>154</v>
      </c>
    </row>
    <row r="62" spans="12:17" hidden="1" x14ac:dyDescent="0.3">
      <c r="L62" s="3"/>
      <c r="M62" s="3"/>
      <c r="N62" s="3"/>
      <c r="O62" s="3"/>
      <c r="P62" s="3" t="s">
        <v>155</v>
      </c>
      <c r="Q62" s="3" t="s">
        <v>156</v>
      </c>
    </row>
    <row r="63" spans="12:17" hidden="1" x14ac:dyDescent="0.3">
      <c r="L63" s="3"/>
      <c r="M63" s="3"/>
      <c r="N63" s="3"/>
      <c r="O63" s="3"/>
      <c r="P63" s="3" t="s">
        <v>157</v>
      </c>
      <c r="Q63" s="3" t="s">
        <v>158</v>
      </c>
    </row>
    <row r="64" spans="12:17" hidden="1" x14ac:dyDescent="0.3">
      <c r="L64" s="3"/>
      <c r="M64" s="3"/>
      <c r="N64" s="3"/>
      <c r="O64" s="3"/>
      <c r="P64" s="3" t="s">
        <v>159</v>
      </c>
      <c r="Q64" s="3" t="s">
        <v>160</v>
      </c>
    </row>
    <row r="65" spans="12:17" hidden="1" x14ac:dyDescent="0.3">
      <c r="L65" s="3"/>
      <c r="M65" s="3"/>
      <c r="N65" s="3"/>
      <c r="O65" s="3"/>
      <c r="P65" s="3" t="s">
        <v>161</v>
      </c>
      <c r="Q65" s="3" t="s">
        <v>162</v>
      </c>
    </row>
    <row r="66" spans="12:17" hidden="1" x14ac:dyDescent="0.3">
      <c r="L66" s="3"/>
      <c r="M66" s="3"/>
      <c r="N66" s="3"/>
      <c r="O66" s="3"/>
      <c r="P66" s="3" t="s">
        <v>163</v>
      </c>
      <c r="Q66" s="3" t="s">
        <v>164</v>
      </c>
    </row>
    <row r="67" spans="12:17" hidden="1" x14ac:dyDescent="0.3">
      <c r="L67" s="3"/>
      <c r="M67" s="3"/>
      <c r="N67" s="3"/>
      <c r="O67" s="3"/>
      <c r="P67" s="3" t="s">
        <v>165</v>
      </c>
      <c r="Q67" s="3" t="s">
        <v>166</v>
      </c>
    </row>
    <row r="68" spans="12:17" hidden="1" x14ac:dyDescent="0.3">
      <c r="L68" s="3"/>
      <c r="M68" s="3"/>
      <c r="N68" s="3"/>
      <c r="O68" s="3"/>
      <c r="P68" s="3" t="s">
        <v>167</v>
      </c>
      <c r="Q68" s="3" t="s">
        <v>168</v>
      </c>
    </row>
    <row r="69" spans="12:17" hidden="1" x14ac:dyDescent="0.3">
      <c r="L69" s="3"/>
      <c r="M69" s="3"/>
      <c r="N69" s="3"/>
      <c r="O69" s="3"/>
      <c r="P69" s="3" t="s">
        <v>169</v>
      </c>
      <c r="Q69" s="3" t="s">
        <v>170</v>
      </c>
    </row>
    <row r="70" spans="12:17" hidden="1" x14ac:dyDescent="0.3">
      <c r="L70" s="3"/>
      <c r="M70" s="3"/>
      <c r="N70" s="3"/>
      <c r="O70" s="3"/>
      <c r="P70" s="3" t="s">
        <v>171</v>
      </c>
      <c r="Q70" s="3" t="s">
        <v>172</v>
      </c>
    </row>
    <row r="71" spans="12:17" hidden="1" x14ac:dyDescent="0.3">
      <c r="L71" s="3"/>
      <c r="M71" s="3"/>
      <c r="N71" s="3"/>
      <c r="O71" s="3"/>
      <c r="P71" s="3" t="s">
        <v>173</v>
      </c>
      <c r="Q71" s="3" t="s">
        <v>174</v>
      </c>
    </row>
    <row r="72" spans="12:17" hidden="1" x14ac:dyDescent="0.3">
      <c r="L72" s="3"/>
      <c r="M72" s="3"/>
      <c r="N72" s="3"/>
      <c r="O72" s="3"/>
      <c r="P72" s="3" t="s">
        <v>175</v>
      </c>
      <c r="Q72" s="3" t="s">
        <v>176</v>
      </c>
    </row>
    <row r="73" spans="12:17" hidden="1" x14ac:dyDescent="0.3">
      <c r="L73" s="3"/>
      <c r="M73" s="3"/>
      <c r="N73" s="3"/>
      <c r="O73" s="3"/>
      <c r="P73" s="3" t="s">
        <v>177</v>
      </c>
      <c r="Q73" s="3" t="s">
        <v>178</v>
      </c>
    </row>
    <row r="74" spans="12:17" hidden="1" x14ac:dyDescent="0.3">
      <c r="L74" s="3"/>
      <c r="M74" s="3"/>
      <c r="N74" s="3"/>
      <c r="O74" s="3"/>
      <c r="P74" s="3" t="s">
        <v>179</v>
      </c>
      <c r="Q74" s="3" t="s">
        <v>180</v>
      </c>
    </row>
    <row r="75" spans="12:17" hidden="1" x14ac:dyDescent="0.3">
      <c r="L75" s="3"/>
      <c r="M75" s="3"/>
      <c r="N75" s="3"/>
      <c r="O75" s="3"/>
      <c r="P75" s="3" t="s">
        <v>181</v>
      </c>
      <c r="Q75" s="3" t="s">
        <v>182</v>
      </c>
    </row>
    <row r="76" spans="12:17" hidden="1" x14ac:dyDescent="0.3">
      <c r="L76" s="3"/>
      <c r="M76" s="3"/>
      <c r="N76" s="3"/>
      <c r="O76" s="3"/>
      <c r="P76" s="3" t="s">
        <v>183</v>
      </c>
      <c r="Q76" s="3" t="s">
        <v>184</v>
      </c>
    </row>
    <row r="77" spans="12:17" hidden="1" x14ac:dyDescent="0.3">
      <c r="L77" s="3"/>
      <c r="M77" s="3"/>
      <c r="N77" s="3"/>
      <c r="O77" s="3"/>
      <c r="P77" s="3" t="s">
        <v>185</v>
      </c>
      <c r="Q77" s="3" t="s">
        <v>186</v>
      </c>
    </row>
    <row r="78" spans="12:17" hidden="1" x14ac:dyDescent="0.3">
      <c r="L78" s="3"/>
      <c r="M78" s="3"/>
      <c r="N78" s="3"/>
      <c r="O78" s="3"/>
      <c r="P78" s="3" t="s">
        <v>187</v>
      </c>
      <c r="Q78" s="3" t="s">
        <v>188</v>
      </c>
    </row>
    <row r="79" spans="12:17" hidden="1" x14ac:dyDescent="0.3">
      <c r="L79" s="3"/>
      <c r="M79" s="3"/>
      <c r="N79" s="3"/>
      <c r="O79" s="3"/>
      <c r="P79" s="3" t="s">
        <v>189</v>
      </c>
      <c r="Q79" s="3" t="s">
        <v>190</v>
      </c>
    </row>
    <row r="80" spans="12:17" hidden="1" x14ac:dyDescent="0.3">
      <c r="L80" s="3"/>
      <c r="M80" s="3"/>
      <c r="N80" s="3"/>
      <c r="O80" s="3"/>
      <c r="P80" s="3" t="s">
        <v>191</v>
      </c>
      <c r="Q80" s="3" t="s">
        <v>192</v>
      </c>
    </row>
    <row r="81" spans="12:17" hidden="1" x14ac:dyDescent="0.3">
      <c r="L81" s="3"/>
      <c r="M81" s="3"/>
      <c r="N81" s="3"/>
      <c r="O81" s="3"/>
      <c r="P81" s="3" t="s">
        <v>193</v>
      </c>
      <c r="Q81" s="3" t="s">
        <v>194</v>
      </c>
    </row>
    <row r="82" spans="12:17" hidden="1" x14ac:dyDescent="0.3">
      <c r="L82" s="3"/>
      <c r="M82" s="3"/>
      <c r="N82" s="3"/>
      <c r="O82" s="3"/>
      <c r="P82" s="3" t="s">
        <v>195</v>
      </c>
      <c r="Q82" s="3" t="s">
        <v>196</v>
      </c>
    </row>
    <row r="83" spans="12:17" hidden="1" x14ac:dyDescent="0.3">
      <c r="L83" s="3"/>
      <c r="M83" s="3"/>
      <c r="N83" s="3"/>
      <c r="O83" s="3"/>
      <c r="P83" s="3" t="s">
        <v>197</v>
      </c>
      <c r="Q83" s="3" t="s">
        <v>198</v>
      </c>
    </row>
    <row r="84" spans="12:17" hidden="1" x14ac:dyDescent="0.3">
      <c r="L84" s="3"/>
      <c r="M84" s="3"/>
      <c r="N84" s="3"/>
      <c r="O84" s="3"/>
      <c r="P84" s="3" t="s">
        <v>199</v>
      </c>
      <c r="Q84" s="3" t="s">
        <v>200</v>
      </c>
    </row>
    <row r="85" spans="12:17" hidden="1" x14ac:dyDescent="0.3">
      <c r="L85" s="3"/>
      <c r="M85" s="3"/>
      <c r="N85" s="3"/>
      <c r="O85" s="3"/>
      <c r="P85" s="3" t="s">
        <v>201</v>
      </c>
      <c r="Q85" s="3" t="s">
        <v>202</v>
      </c>
    </row>
    <row r="86" spans="12:17" hidden="1" x14ac:dyDescent="0.3">
      <c r="L86" s="3"/>
      <c r="M86" s="3"/>
      <c r="N86" s="3"/>
      <c r="O86" s="3"/>
      <c r="P86" s="3" t="s">
        <v>203</v>
      </c>
      <c r="Q86" s="3" t="s">
        <v>204</v>
      </c>
    </row>
    <row r="87" spans="12:17" hidden="1" x14ac:dyDescent="0.3">
      <c r="L87" s="3"/>
      <c r="M87" s="3"/>
      <c r="N87" s="3"/>
      <c r="O87" s="3"/>
      <c r="P87" s="3" t="s">
        <v>205</v>
      </c>
      <c r="Q87" s="3" t="s">
        <v>206</v>
      </c>
    </row>
    <row r="88" spans="12:17" hidden="1" x14ac:dyDescent="0.3">
      <c r="L88" s="3"/>
      <c r="M88" s="3"/>
      <c r="N88" s="3"/>
      <c r="O88" s="3"/>
      <c r="P88" s="3" t="s">
        <v>207</v>
      </c>
      <c r="Q88" s="3" t="s">
        <v>208</v>
      </c>
    </row>
    <row r="89" spans="12:17" hidden="1" x14ac:dyDescent="0.3">
      <c r="L89" s="3"/>
      <c r="M89" s="3"/>
      <c r="N89" s="3"/>
      <c r="O89" s="3"/>
      <c r="P89" s="3" t="s">
        <v>209</v>
      </c>
      <c r="Q89" s="3" t="s">
        <v>210</v>
      </c>
    </row>
    <row r="90" spans="12:17" hidden="1" x14ac:dyDescent="0.3">
      <c r="L90" s="3"/>
      <c r="M90" s="3"/>
      <c r="N90" s="3"/>
      <c r="O90" s="3"/>
      <c r="P90" s="3" t="s">
        <v>211</v>
      </c>
      <c r="Q90" s="3" t="s">
        <v>212</v>
      </c>
    </row>
    <row r="91" spans="12:17" hidden="1" x14ac:dyDescent="0.3">
      <c r="L91" s="3"/>
      <c r="M91" s="3"/>
      <c r="N91" s="3"/>
      <c r="O91" s="3"/>
      <c r="P91" s="3" t="s">
        <v>213</v>
      </c>
      <c r="Q91" s="3" t="s">
        <v>214</v>
      </c>
    </row>
    <row r="92" spans="12:17" hidden="1" x14ac:dyDescent="0.3">
      <c r="L92" s="3"/>
      <c r="M92" s="3"/>
      <c r="N92" s="3"/>
      <c r="O92" s="3"/>
      <c r="P92" s="3" t="s">
        <v>215</v>
      </c>
      <c r="Q92" s="3" t="s">
        <v>216</v>
      </c>
    </row>
    <row r="93" spans="12:17" hidden="1" x14ac:dyDescent="0.3">
      <c r="L93" s="3"/>
      <c r="M93" s="3"/>
      <c r="N93" s="3"/>
      <c r="O93" s="3"/>
      <c r="P93" s="3" t="s">
        <v>217</v>
      </c>
      <c r="Q93" s="3" t="s">
        <v>218</v>
      </c>
    </row>
    <row r="94" spans="12:17" hidden="1" x14ac:dyDescent="0.3">
      <c r="L94" s="3"/>
      <c r="M94" s="3"/>
      <c r="N94" s="3"/>
      <c r="O94" s="3"/>
      <c r="P94" s="3" t="s">
        <v>219</v>
      </c>
      <c r="Q94" s="3" t="s">
        <v>220</v>
      </c>
    </row>
    <row r="95" spans="12:17" hidden="1" x14ac:dyDescent="0.3">
      <c r="L95" s="3"/>
      <c r="M95" s="3"/>
      <c r="N95" s="3"/>
      <c r="O95" s="3"/>
      <c r="P95" s="3" t="s">
        <v>221</v>
      </c>
      <c r="Q95" s="3" t="s">
        <v>222</v>
      </c>
    </row>
    <row r="96" spans="12:17" hidden="1" x14ac:dyDescent="0.3">
      <c r="L96" s="3"/>
      <c r="M96" s="3"/>
      <c r="N96" s="3"/>
      <c r="O96" s="3"/>
      <c r="P96" s="3" t="s">
        <v>223</v>
      </c>
      <c r="Q96" s="3" t="s">
        <v>224</v>
      </c>
    </row>
    <row r="97" spans="12:17" hidden="1" x14ac:dyDescent="0.3">
      <c r="L97" s="3"/>
      <c r="M97" s="3"/>
      <c r="N97" s="3"/>
      <c r="O97" s="3"/>
      <c r="P97" s="3" t="s">
        <v>225</v>
      </c>
      <c r="Q97" s="3" t="s">
        <v>226</v>
      </c>
    </row>
    <row r="98" spans="12:17" hidden="1" x14ac:dyDescent="0.3">
      <c r="L98" s="3"/>
      <c r="M98" s="3"/>
      <c r="N98" s="3"/>
      <c r="O98" s="3"/>
      <c r="P98" s="3" t="s">
        <v>227</v>
      </c>
      <c r="Q98" s="3" t="s">
        <v>228</v>
      </c>
    </row>
    <row r="99" spans="12:17" hidden="1" x14ac:dyDescent="0.3">
      <c r="L99" s="3"/>
      <c r="M99" s="3"/>
      <c r="N99" s="3"/>
      <c r="O99" s="3"/>
      <c r="P99" s="3" t="s">
        <v>229</v>
      </c>
      <c r="Q99" s="3" t="s">
        <v>230</v>
      </c>
    </row>
    <row r="100" spans="12:17" hidden="1" x14ac:dyDescent="0.3">
      <c r="L100" s="3"/>
      <c r="M100" s="3"/>
      <c r="N100" s="3"/>
      <c r="O100" s="3"/>
      <c r="P100" s="3" t="s">
        <v>231</v>
      </c>
      <c r="Q100" s="3" t="s">
        <v>232</v>
      </c>
    </row>
    <row r="101" spans="12:17" hidden="1" x14ac:dyDescent="0.3">
      <c r="L101" s="3"/>
      <c r="M101" s="3"/>
      <c r="N101" s="3"/>
      <c r="O101" s="3"/>
      <c r="P101" s="3" t="s">
        <v>233</v>
      </c>
      <c r="Q101" s="3" t="s">
        <v>234</v>
      </c>
    </row>
    <row r="102" spans="12:17" hidden="1" x14ac:dyDescent="0.3">
      <c r="L102" s="3"/>
      <c r="M102" s="3"/>
      <c r="N102" s="3"/>
      <c r="O102" s="3"/>
      <c r="P102" s="3" t="s">
        <v>235</v>
      </c>
      <c r="Q102" s="3" t="s">
        <v>236</v>
      </c>
    </row>
    <row r="103" spans="12:17" hidden="1" x14ac:dyDescent="0.3">
      <c r="L103" s="3"/>
      <c r="M103" s="3"/>
      <c r="N103" s="3"/>
      <c r="O103" s="3"/>
      <c r="P103" s="3" t="s">
        <v>237</v>
      </c>
      <c r="Q103" s="3" t="s">
        <v>238</v>
      </c>
    </row>
    <row r="104" spans="12:17" hidden="1" x14ac:dyDescent="0.3">
      <c r="L104" s="3"/>
      <c r="M104" s="3"/>
      <c r="N104" s="3"/>
      <c r="O104" s="3"/>
      <c r="P104" s="3" t="s">
        <v>239</v>
      </c>
      <c r="Q104" s="3" t="s">
        <v>240</v>
      </c>
    </row>
    <row r="105" spans="12:17" hidden="1" x14ac:dyDescent="0.3">
      <c r="L105" s="3"/>
      <c r="M105" s="3"/>
      <c r="N105" s="3"/>
      <c r="O105" s="3"/>
      <c r="P105" s="3" t="s">
        <v>241</v>
      </c>
      <c r="Q105" s="3" t="s">
        <v>242</v>
      </c>
    </row>
    <row r="106" spans="12:17" hidden="1" x14ac:dyDescent="0.3">
      <c r="L106" s="3"/>
      <c r="M106" s="3"/>
      <c r="N106" s="3"/>
      <c r="O106" s="3"/>
      <c r="P106" s="3" t="s">
        <v>243</v>
      </c>
      <c r="Q106" s="3" t="s">
        <v>244</v>
      </c>
    </row>
    <row r="107" spans="12:17" hidden="1" x14ac:dyDescent="0.3">
      <c r="L107" s="3"/>
      <c r="M107" s="3"/>
      <c r="N107" s="3"/>
      <c r="O107" s="3"/>
      <c r="P107" s="3" t="s">
        <v>245</v>
      </c>
      <c r="Q107" s="3" t="s">
        <v>246</v>
      </c>
    </row>
    <row r="108" spans="12:17" hidden="1" x14ac:dyDescent="0.3">
      <c r="L108" s="3"/>
      <c r="M108" s="3"/>
      <c r="N108" s="3"/>
      <c r="O108" s="3"/>
      <c r="P108" s="3" t="s">
        <v>247</v>
      </c>
      <c r="Q108" s="3" t="s">
        <v>248</v>
      </c>
    </row>
    <row r="109" spans="12:17" hidden="1" x14ac:dyDescent="0.3">
      <c r="L109" s="3"/>
      <c r="M109" s="3"/>
      <c r="N109" s="3"/>
      <c r="O109" s="3"/>
      <c r="P109" s="3" t="s">
        <v>249</v>
      </c>
      <c r="Q109" s="3" t="s">
        <v>250</v>
      </c>
    </row>
    <row r="110" spans="12:17" hidden="1" x14ac:dyDescent="0.3">
      <c r="L110" s="3"/>
      <c r="M110" s="3"/>
      <c r="N110" s="3"/>
      <c r="O110" s="3"/>
      <c r="P110" s="3" t="s">
        <v>251</v>
      </c>
      <c r="Q110" s="3" t="s">
        <v>252</v>
      </c>
    </row>
    <row r="111" spans="12:17" hidden="1" x14ac:dyDescent="0.3">
      <c r="L111" s="3"/>
      <c r="M111" s="3"/>
      <c r="N111" s="3"/>
      <c r="O111" s="3"/>
      <c r="P111" s="3" t="s">
        <v>253</v>
      </c>
      <c r="Q111" s="3" t="s">
        <v>254</v>
      </c>
    </row>
    <row r="112" spans="12:17" hidden="1" x14ac:dyDescent="0.3">
      <c r="L112" s="3"/>
      <c r="M112" s="3"/>
      <c r="N112" s="3"/>
      <c r="O112" s="3"/>
      <c r="P112" s="3" t="s">
        <v>255</v>
      </c>
      <c r="Q112" s="3" t="s">
        <v>256</v>
      </c>
    </row>
    <row r="113" spans="12:17" hidden="1" x14ac:dyDescent="0.3">
      <c r="L113" s="3"/>
      <c r="M113" s="3"/>
      <c r="N113" s="3"/>
      <c r="O113" s="3"/>
      <c r="P113" s="3" t="s">
        <v>257</v>
      </c>
      <c r="Q113" s="3" t="s">
        <v>258</v>
      </c>
    </row>
    <row r="114" spans="12:17" hidden="1" x14ac:dyDescent="0.3">
      <c r="L114" s="3"/>
      <c r="M114" s="3"/>
      <c r="N114" s="3"/>
      <c r="O114" s="3"/>
      <c r="P114" s="3" t="s">
        <v>259</v>
      </c>
      <c r="Q114" s="3" t="s">
        <v>260</v>
      </c>
    </row>
    <row r="115" spans="12:17" hidden="1" x14ac:dyDescent="0.3">
      <c r="L115" s="3"/>
      <c r="M115" s="3"/>
      <c r="N115" s="3"/>
      <c r="O115" s="3"/>
      <c r="P115" s="3" t="s">
        <v>261</v>
      </c>
      <c r="Q115" s="3" t="s">
        <v>262</v>
      </c>
    </row>
    <row r="116" spans="12:17" hidden="1" x14ac:dyDescent="0.3">
      <c r="L116" s="3"/>
      <c r="M116" s="3"/>
      <c r="N116" s="3"/>
      <c r="O116" s="3"/>
      <c r="P116" s="3" t="s">
        <v>263</v>
      </c>
      <c r="Q116" s="3" t="s">
        <v>264</v>
      </c>
    </row>
    <row r="117" spans="12:17" hidden="1" x14ac:dyDescent="0.3">
      <c r="L117" s="3"/>
      <c r="M117" s="3"/>
      <c r="N117" s="3"/>
      <c r="O117" s="3"/>
      <c r="P117" s="3" t="s">
        <v>265</v>
      </c>
      <c r="Q117" s="3" t="s">
        <v>266</v>
      </c>
    </row>
    <row r="118" spans="12:17" hidden="1" x14ac:dyDescent="0.3">
      <c r="L118" s="3"/>
      <c r="M118" s="3"/>
      <c r="N118" s="3"/>
      <c r="O118" s="3"/>
      <c r="P118" s="3" t="s">
        <v>267</v>
      </c>
      <c r="Q118" s="3" t="s">
        <v>268</v>
      </c>
    </row>
    <row r="119" spans="12:17" hidden="1" x14ac:dyDescent="0.3">
      <c r="L119" s="3"/>
      <c r="M119" s="3"/>
      <c r="N119" s="3"/>
      <c r="O119" s="3"/>
      <c r="P119" s="3" t="s">
        <v>269</v>
      </c>
      <c r="Q119" s="3" t="s">
        <v>270</v>
      </c>
    </row>
    <row r="120" spans="12:17" hidden="1" x14ac:dyDescent="0.3">
      <c r="L120" s="3"/>
      <c r="M120" s="3"/>
      <c r="N120" s="3"/>
      <c r="O120" s="3"/>
      <c r="P120" s="3" t="s">
        <v>271</v>
      </c>
      <c r="Q120" s="3" t="s">
        <v>272</v>
      </c>
    </row>
    <row r="121" spans="12:17" hidden="1" x14ac:dyDescent="0.3">
      <c r="L121" s="3"/>
      <c r="M121" s="3"/>
      <c r="N121" s="3"/>
      <c r="O121" s="3"/>
      <c r="P121" s="3" t="s">
        <v>273</v>
      </c>
      <c r="Q121" s="3" t="s">
        <v>274</v>
      </c>
    </row>
    <row r="122" spans="12:17" hidden="1" x14ac:dyDescent="0.3">
      <c r="L122" s="3"/>
      <c r="M122" s="3"/>
      <c r="N122" s="3"/>
      <c r="O122" s="3"/>
      <c r="P122" s="3" t="s">
        <v>275</v>
      </c>
      <c r="Q122" s="3" t="s">
        <v>276</v>
      </c>
    </row>
    <row r="123" spans="12:17" hidden="1" x14ac:dyDescent="0.3">
      <c r="L123" s="3"/>
      <c r="M123" s="3"/>
      <c r="N123" s="3"/>
      <c r="O123" s="3"/>
      <c r="P123" s="3" t="s">
        <v>277</v>
      </c>
      <c r="Q123" s="3" t="s">
        <v>278</v>
      </c>
    </row>
    <row r="124" spans="12:17" hidden="1" x14ac:dyDescent="0.3">
      <c r="L124" s="3"/>
      <c r="M124" s="3"/>
      <c r="N124" s="3"/>
      <c r="O124" s="3"/>
      <c r="P124" s="3" t="s">
        <v>279</v>
      </c>
      <c r="Q124" s="3" t="s">
        <v>280</v>
      </c>
    </row>
    <row r="125" spans="12:17" hidden="1" x14ac:dyDescent="0.3">
      <c r="L125" s="3"/>
      <c r="M125" s="3"/>
      <c r="N125" s="3"/>
      <c r="O125" s="3"/>
      <c r="P125" s="3" t="s">
        <v>281</v>
      </c>
      <c r="Q125" s="3" t="s">
        <v>282</v>
      </c>
    </row>
    <row r="126" spans="12:17" hidden="1" x14ac:dyDescent="0.3">
      <c r="L126" s="3"/>
      <c r="M126" s="3"/>
      <c r="N126" s="3"/>
      <c r="O126" s="3"/>
      <c r="P126" s="3" t="s">
        <v>283</v>
      </c>
      <c r="Q126" s="3" t="s">
        <v>284</v>
      </c>
    </row>
    <row r="127" spans="12:17" hidden="1" x14ac:dyDescent="0.3">
      <c r="L127" s="3"/>
      <c r="M127" s="3"/>
      <c r="N127" s="3"/>
      <c r="O127" s="3"/>
      <c r="P127" s="3" t="s">
        <v>285</v>
      </c>
      <c r="Q127" s="3" t="s">
        <v>286</v>
      </c>
    </row>
    <row r="128" spans="12:17" hidden="1" x14ac:dyDescent="0.3">
      <c r="L128" s="3"/>
      <c r="M128" s="3"/>
      <c r="N128" s="3"/>
      <c r="O128" s="3"/>
      <c r="P128" s="3" t="s">
        <v>287</v>
      </c>
      <c r="Q128" s="3" t="s">
        <v>288</v>
      </c>
    </row>
    <row r="129" spans="12:17" hidden="1" x14ac:dyDescent="0.3">
      <c r="L129" s="3"/>
      <c r="M129" s="3"/>
      <c r="N129" s="3"/>
      <c r="O129" s="3"/>
      <c r="P129" s="3" t="s">
        <v>289</v>
      </c>
      <c r="Q129" s="3" t="s">
        <v>290</v>
      </c>
    </row>
    <row r="130" spans="12:17" hidden="1" x14ac:dyDescent="0.3">
      <c r="L130" s="3"/>
      <c r="M130" s="3"/>
      <c r="N130" s="3"/>
      <c r="O130" s="3"/>
      <c r="P130" s="3" t="s">
        <v>291</v>
      </c>
      <c r="Q130" s="3" t="s">
        <v>292</v>
      </c>
    </row>
    <row r="131" spans="12:17" hidden="1" x14ac:dyDescent="0.3">
      <c r="L131" s="3"/>
      <c r="M131" s="3"/>
      <c r="N131" s="3"/>
      <c r="O131" s="3"/>
      <c r="P131" s="3" t="s">
        <v>293</v>
      </c>
      <c r="Q131" s="3" t="s">
        <v>294</v>
      </c>
    </row>
    <row r="132" spans="12:17" hidden="1" x14ac:dyDescent="0.3">
      <c r="L132" s="3"/>
      <c r="M132" s="3"/>
      <c r="N132" s="3"/>
      <c r="O132" s="3"/>
      <c r="P132" s="3" t="s">
        <v>295</v>
      </c>
      <c r="Q132" s="3" t="s">
        <v>296</v>
      </c>
    </row>
    <row r="133" spans="12:17" hidden="1" x14ac:dyDescent="0.3">
      <c r="L133" s="3"/>
      <c r="M133" s="3"/>
      <c r="N133" s="3"/>
      <c r="O133" s="3"/>
      <c r="P133" s="3" t="s">
        <v>297</v>
      </c>
      <c r="Q133" s="3" t="s">
        <v>298</v>
      </c>
    </row>
    <row r="134" spans="12:17" hidden="1" x14ac:dyDescent="0.3">
      <c r="L134" s="3"/>
      <c r="M134" s="3"/>
      <c r="N134" s="3"/>
      <c r="O134" s="3"/>
      <c r="P134" s="3" t="s">
        <v>299</v>
      </c>
      <c r="Q134" s="3" t="s">
        <v>300</v>
      </c>
    </row>
    <row r="135" spans="12:17" hidden="1" x14ac:dyDescent="0.3">
      <c r="L135" s="3"/>
      <c r="M135" s="3"/>
      <c r="N135" s="3"/>
      <c r="O135" s="3"/>
      <c r="P135" s="3" t="s">
        <v>301</v>
      </c>
      <c r="Q135" s="3" t="s">
        <v>302</v>
      </c>
    </row>
    <row r="136" spans="12:17" hidden="1" x14ac:dyDescent="0.3">
      <c r="L136" s="3"/>
      <c r="M136" s="3"/>
      <c r="N136" s="3"/>
      <c r="O136" s="3"/>
      <c r="P136" s="3" t="s">
        <v>303</v>
      </c>
      <c r="Q136" s="3" t="s">
        <v>304</v>
      </c>
    </row>
    <row r="137" spans="12:17" hidden="1" x14ac:dyDescent="0.3">
      <c r="L137" s="3"/>
      <c r="M137" s="3"/>
      <c r="N137" s="3"/>
      <c r="O137" s="3"/>
      <c r="P137" s="3" t="s">
        <v>305</v>
      </c>
      <c r="Q137" s="3" t="s">
        <v>306</v>
      </c>
    </row>
    <row r="138" spans="12:17" hidden="1" x14ac:dyDescent="0.3">
      <c r="L138" s="3"/>
      <c r="M138" s="3"/>
      <c r="N138" s="3"/>
      <c r="O138" s="3"/>
      <c r="P138" s="3" t="s">
        <v>307</v>
      </c>
      <c r="Q138" s="3" t="s">
        <v>308</v>
      </c>
    </row>
    <row r="139" spans="12:17" hidden="1" x14ac:dyDescent="0.3">
      <c r="L139" s="3"/>
      <c r="M139" s="3"/>
      <c r="N139" s="3"/>
      <c r="O139" s="3"/>
      <c r="P139" s="3" t="s">
        <v>309</v>
      </c>
      <c r="Q139" s="3" t="s">
        <v>310</v>
      </c>
    </row>
    <row r="140" spans="12:17" hidden="1" x14ac:dyDescent="0.3">
      <c r="L140" s="3"/>
      <c r="M140" s="3"/>
      <c r="N140" s="3"/>
      <c r="O140" s="3"/>
      <c r="P140" s="3" t="s">
        <v>311</v>
      </c>
      <c r="Q140" s="3" t="s">
        <v>312</v>
      </c>
    </row>
    <row r="141" spans="12:17" hidden="1" x14ac:dyDescent="0.3">
      <c r="L141" s="3"/>
      <c r="M141" s="3"/>
      <c r="N141" s="3"/>
      <c r="O141" s="3"/>
      <c r="P141" s="3" t="s">
        <v>313</v>
      </c>
      <c r="Q141" s="3" t="s">
        <v>314</v>
      </c>
    </row>
    <row r="142" spans="12:17" hidden="1" x14ac:dyDescent="0.3">
      <c r="L142" s="3"/>
      <c r="M142" s="3"/>
      <c r="N142" s="3"/>
      <c r="O142" s="3"/>
      <c r="P142" s="3" t="s">
        <v>315</v>
      </c>
      <c r="Q142" s="3" t="s">
        <v>316</v>
      </c>
    </row>
    <row r="143" spans="12:17" hidden="1" x14ac:dyDescent="0.3">
      <c r="L143" s="3"/>
      <c r="M143" s="3"/>
      <c r="N143" s="3"/>
      <c r="O143" s="3"/>
      <c r="P143" s="3" t="s">
        <v>317</v>
      </c>
      <c r="Q143" s="3" t="s">
        <v>318</v>
      </c>
    </row>
    <row r="144" spans="12:17" hidden="1" x14ac:dyDescent="0.3">
      <c r="L144" s="3"/>
      <c r="M144" s="3"/>
      <c r="N144" s="3"/>
      <c r="O144" s="3"/>
      <c r="P144" s="3" t="s">
        <v>319</v>
      </c>
      <c r="Q144" s="3" t="s">
        <v>320</v>
      </c>
    </row>
    <row r="145" spans="2:17" hidden="1" x14ac:dyDescent="0.3">
      <c r="L145" s="3"/>
      <c r="M145" s="3"/>
      <c r="N145" s="3"/>
      <c r="O145" s="3"/>
      <c r="P145" s="3" t="s">
        <v>321</v>
      </c>
      <c r="Q145" s="3" t="s">
        <v>322</v>
      </c>
    </row>
    <row r="146" spans="2:17" hidden="1" x14ac:dyDescent="0.3">
      <c r="L146" s="3"/>
      <c r="M146" s="3"/>
      <c r="N146" s="3"/>
      <c r="O146" s="3"/>
      <c r="P146" s="3" t="s">
        <v>323</v>
      </c>
      <c r="Q146" s="3" t="s">
        <v>324</v>
      </c>
    </row>
    <row r="147" spans="2:17" hidden="1" x14ac:dyDescent="0.3">
      <c r="L147" s="3"/>
      <c r="M147" s="3"/>
      <c r="N147" s="3"/>
      <c r="O147" s="3"/>
      <c r="P147" s="3" t="s">
        <v>325</v>
      </c>
      <c r="Q147" s="3" t="s">
        <v>326</v>
      </c>
    </row>
    <row r="148" spans="2:17" hidden="1" x14ac:dyDescent="0.3">
      <c r="L148" s="3"/>
      <c r="M148" s="3"/>
      <c r="N148" s="3"/>
      <c r="O148" s="3"/>
      <c r="P148" s="3" t="s">
        <v>327</v>
      </c>
      <c r="Q148" s="3" t="s">
        <v>328</v>
      </c>
    </row>
    <row r="149" spans="2:17" hidden="1" x14ac:dyDescent="0.3">
      <c r="L149" s="3"/>
      <c r="M149" s="3"/>
      <c r="N149" s="3"/>
      <c r="O149" s="3"/>
      <c r="P149" s="3" t="s">
        <v>329</v>
      </c>
      <c r="Q149" s="3" t="s">
        <v>330</v>
      </c>
    </row>
    <row r="150" spans="2:17" hidden="1" x14ac:dyDescent="0.3">
      <c r="L150" s="3"/>
      <c r="M150" s="3"/>
      <c r="N150" s="3"/>
      <c r="O150" s="3"/>
      <c r="P150" s="3" t="s">
        <v>331</v>
      </c>
      <c r="Q150" s="3" t="s">
        <v>332</v>
      </c>
    </row>
    <row r="151" spans="2:17" hidden="1" x14ac:dyDescent="0.3">
      <c r="L151" s="3"/>
      <c r="M151" s="3"/>
      <c r="N151" s="3"/>
      <c r="O151" s="3"/>
      <c r="P151" s="3" t="s">
        <v>333</v>
      </c>
      <c r="Q151" s="3" t="s">
        <v>334</v>
      </c>
    </row>
    <row r="152" spans="2:17" hidden="1" x14ac:dyDescent="0.3">
      <c r="L152" s="3"/>
      <c r="M152" s="3"/>
      <c r="N152" s="3"/>
      <c r="O152" s="3"/>
      <c r="P152" s="3" t="s">
        <v>335</v>
      </c>
      <c r="Q152" s="3" t="s">
        <v>336</v>
      </c>
    </row>
    <row r="153" spans="2:17" ht="15" thickBot="1" x14ac:dyDescent="0.35">
      <c r="L153" s="3"/>
      <c r="M153" s="3"/>
      <c r="N153" s="3"/>
      <c r="O153" s="3"/>
      <c r="P153" s="3" t="s">
        <v>337</v>
      </c>
      <c r="Q153" s="3" t="s">
        <v>338</v>
      </c>
    </row>
    <row r="154" spans="2:17" ht="18.600000000000001" thickBot="1" x14ac:dyDescent="0.4">
      <c r="B154" s="86" t="s">
        <v>339</v>
      </c>
      <c r="C154" s="87"/>
      <c r="D154" s="4"/>
      <c r="E154" s="4"/>
      <c r="F154" s="4"/>
      <c r="L154" s="3"/>
      <c r="M154" s="3"/>
      <c r="N154" s="3"/>
      <c r="O154" s="3"/>
      <c r="P154" s="3" t="s">
        <v>340</v>
      </c>
      <c r="Q154" s="3" t="s">
        <v>341</v>
      </c>
    </row>
    <row r="155" spans="2:17" x14ac:dyDescent="0.3">
      <c r="B155" s="88" t="s">
        <v>27</v>
      </c>
      <c r="C155" s="88"/>
      <c r="D155" s="4"/>
      <c r="E155" s="4"/>
      <c r="F155" s="4"/>
      <c r="L155" s="3"/>
      <c r="M155" s="3"/>
      <c r="N155" s="3"/>
      <c r="O155" s="3"/>
      <c r="P155" s="3"/>
      <c r="Q155" s="3"/>
    </row>
    <row r="156" spans="2:17" x14ac:dyDescent="0.3">
      <c r="B156" s="4"/>
      <c r="C156" s="4"/>
      <c r="D156" s="9"/>
      <c r="E156" s="4"/>
      <c r="F156" s="4"/>
      <c r="L156" s="3" t="s">
        <v>342</v>
      </c>
      <c r="M156" s="3" t="s">
        <v>343</v>
      </c>
      <c r="N156" s="3"/>
      <c r="O156" s="3"/>
      <c r="P156" s="3"/>
      <c r="Q156" s="3"/>
    </row>
    <row r="157" spans="2:17" x14ac:dyDescent="0.3">
      <c r="B157" s="5" t="s">
        <v>344</v>
      </c>
      <c r="C157" s="8"/>
      <c r="D157" s="4"/>
      <c r="E157" s="4"/>
      <c r="F157" s="4"/>
      <c r="L157" s="3" t="s">
        <v>345</v>
      </c>
      <c r="M157" s="3" t="s">
        <v>345</v>
      </c>
      <c r="N157" s="3"/>
      <c r="O157" s="3"/>
      <c r="P157" s="3"/>
      <c r="Q157" s="3"/>
    </row>
    <row r="158" spans="2:17" x14ac:dyDescent="0.3">
      <c r="L158" s="3" t="s">
        <v>346</v>
      </c>
      <c r="M158" s="3" t="s">
        <v>346</v>
      </c>
      <c r="N158" s="3"/>
      <c r="O158" s="3"/>
      <c r="P158" s="3"/>
      <c r="Q158" s="3"/>
    </row>
    <row r="159" spans="2:17" x14ac:dyDescent="0.3">
      <c r="B159" s="13" t="s">
        <v>347</v>
      </c>
      <c r="C159" s="1"/>
      <c r="L159" s="3"/>
      <c r="M159" s="3"/>
      <c r="N159" s="3"/>
      <c r="O159" s="3"/>
      <c r="P159" s="3"/>
      <c r="Q159" s="3"/>
    </row>
    <row r="160" spans="2:17" ht="46.5" customHeight="1" x14ac:dyDescent="0.3">
      <c r="B160" s="92" t="s">
        <v>348</v>
      </c>
      <c r="C160" s="92"/>
      <c r="D160" s="92"/>
      <c r="E160" s="92"/>
      <c r="F160" s="92"/>
      <c r="G160" s="92"/>
      <c r="L160" s="6">
        <f>L161-L162</f>
        <v>0</v>
      </c>
      <c r="M160" s="6"/>
      <c r="N160" s="6"/>
      <c r="O160" s="6"/>
      <c r="P160" s="3"/>
      <c r="Q160" s="3"/>
    </row>
    <row r="161" spans="2:17" ht="60" customHeight="1" x14ac:dyDescent="0.3">
      <c r="B161" s="92" t="s">
        <v>349</v>
      </c>
      <c r="C161" s="92"/>
      <c r="D161" s="92"/>
      <c r="E161" s="92"/>
      <c r="F161" s="92"/>
      <c r="G161" s="92"/>
      <c r="L161" s="3">
        <f>COUNTA(L165:L174)</f>
        <v>6</v>
      </c>
      <c r="M161" s="3"/>
      <c r="N161" s="3"/>
      <c r="O161" s="3"/>
      <c r="P161" s="3"/>
      <c r="Q161" s="3"/>
    </row>
    <row r="162" spans="2:17" ht="15" customHeight="1" x14ac:dyDescent="0.3">
      <c r="B162" s="92" t="s">
        <v>350</v>
      </c>
      <c r="C162" s="92"/>
      <c r="D162" s="92"/>
      <c r="E162" s="92"/>
      <c r="F162" s="92"/>
      <c r="G162" s="92"/>
      <c r="L162" s="3">
        <f>SUM(L165:L174)</f>
        <v>6</v>
      </c>
      <c r="M162" s="3"/>
      <c r="N162" s="3"/>
      <c r="O162" s="3"/>
      <c r="P162" s="3"/>
      <c r="Q162" s="3"/>
    </row>
    <row r="163" spans="2:17" ht="30" customHeight="1" x14ac:dyDescent="0.3">
      <c r="B163" s="92" t="s">
        <v>351</v>
      </c>
      <c r="C163" s="92"/>
      <c r="D163" s="92"/>
      <c r="E163" s="92"/>
      <c r="F163" s="92"/>
      <c r="G163" s="92"/>
      <c r="H163" s="15"/>
      <c r="I163" s="16" t="s">
        <v>352</v>
      </c>
      <c r="J163" s="17"/>
      <c r="L163" s="3"/>
      <c r="M163" s="3"/>
      <c r="N163" s="3"/>
      <c r="O163" s="3"/>
      <c r="P163" s="3"/>
      <c r="Q163" s="3"/>
    </row>
    <row r="164" spans="2:17" ht="19.95" customHeight="1" x14ac:dyDescent="0.3">
      <c r="H164" s="18"/>
      <c r="I164" s="19" t="s">
        <v>353</v>
      </c>
      <c r="J164" s="20"/>
      <c r="L164" s="3"/>
      <c r="M164" s="3"/>
      <c r="N164" s="3"/>
      <c r="O164" s="3"/>
      <c r="P164" s="3"/>
      <c r="Q164" s="3"/>
    </row>
    <row r="165" spans="2:17" x14ac:dyDescent="0.3">
      <c r="B165" s="91" t="s">
        <v>354</v>
      </c>
      <c r="C165" s="91"/>
      <c r="D165" s="93" t="s">
        <v>150</v>
      </c>
      <c r="E165" s="94"/>
      <c r="F165" s="95"/>
      <c r="H165" s="18"/>
      <c r="I165" s="14" t="str">
        <f t="shared" ref="I165:I170" si="0">IF(L165=1,"Yes","No")</f>
        <v>Yes</v>
      </c>
      <c r="J165" s="20"/>
      <c r="L165" s="3">
        <f>IF(OR(D165="",D165="&lt;Please select a Health and Wellbeing Board&gt;"),0,1)</f>
        <v>1</v>
      </c>
      <c r="M165" s="3"/>
      <c r="N165" s="3"/>
      <c r="O165" s="3"/>
      <c r="P165" s="3"/>
      <c r="Q165" s="3"/>
    </row>
    <row r="166" spans="2:17" x14ac:dyDescent="0.3">
      <c r="B166" s="91" t="s">
        <v>355</v>
      </c>
      <c r="C166" s="91"/>
      <c r="D166" s="89" t="s">
        <v>3623</v>
      </c>
      <c r="E166" s="89"/>
      <c r="F166" s="89"/>
      <c r="H166" s="18"/>
      <c r="I166" s="14" t="str">
        <f t="shared" si="0"/>
        <v>Yes</v>
      </c>
      <c r="J166" s="20"/>
      <c r="L166" s="3">
        <f>IF(D166="",0,1)</f>
        <v>1</v>
      </c>
      <c r="M166" s="3"/>
      <c r="N166" s="3"/>
      <c r="O166" s="3"/>
      <c r="P166" s="3"/>
      <c r="Q166" s="3"/>
    </row>
    <row r="167" spans="2:17" x14ac:dyDescent="0.3">
      <c r="B167" s="91" t="s">
        <v>356</v>
      </c>
      <c r="C167" s="91"/>
      <c r="D167" s="90" t="s">
        <v>3624</v>
      </c>
      <c r="E167" s="89"/>
      <c r="F167" s="89"/>
      <c r="H167" s="18"/>
      <c r="I167" s="14" t="str">
        <f t="shared" si="0"/>
        <v>Yes</v>
      </c>
      <c r="J167" s="20"/>
      <c r="L167" s="3">
        <f>IF(D167="",0,(COUNTIF(D167,"*@*")))</f>
        <v>1</v>
      </c>
      <c r="M167" s="3"/>
      <c r="N167" s="3"/>
      <c r="O167" s="3"/>
      <c r="P167" s="3"/>
      <c r="Q167" s="3"/>
    </row>
    <row r="168" spans="2:17" x14ac:dyDescent="0.3">
      <c r="B168" s="91" t="s">
        <v>357</v>
      </c>
      <c r="C168" s="91"/>
      <c r="D168" s="89" t="s">
        <v>3625</v>
      </c>
      <c r="E168" s="89"/>
      <c r="F168" s="89"/>
      <c r="H168" s="18"/>
      <c r="I168" s="14" t="str">
        <f t="shared" si="0"/>
        <v>Yes</v>
      </c>
      <c r="J168" s="20"/>
      <c r="L168" s="3">
        <f>IF(D168="",0,1)</f>
        <v>1</v>
      </c>
      <c r="M168" s="3"/>
      <c r="N168" s="3"/>
      <c r="O168" s="3"/>
      <c r="P168" s="3"/>
      <c r="Q168" s="3"/>
    </row>
    <row r="169" spans="2:17" ht="30" customHeight="1" x14ac:dyDescent="0.3">
      <c r="B169" s="102" t="s">
        <v>358</v>
      </c>
      <c r="C169" s="103"/>
      <c r="D169" s="93" t="s">
        <v>346</v>
      </c>
      <c r="E169" s="94"/>
      <c r="F169" s="95"/>
      <c r="H169" s="18"/>
      <c r="I169" s="14" t="str">
        <f t="shared" si="0"/>
        <v>Yes</v>
      </c>
      <c r="J169" s="20"/>
      <c r="L169" s="3">
        <f>IF(OR(D169="",D169=M156),0,1)</f>
        <v>1</v>
      </c>
      <c r="M169" s="3"/>
      <c r="N169" s="3"/>
      <c r="O169" s="3"/>
      <c r="P169" s="3"/>
      <c r="Q169" s="3"/>
    </row>
    <row r="170" spans="2:17" ht="30" customHeight="1" x14ac:dyDescent="0.3">
      <c r="B170" s="104" t="s">
        <v>359</v>
      </c>
      <c r="C170" s="105"/>
      <c r="D170" s="26">
        <v>45545</v>
      </c>
      <c r="E170" s="106" t="str">
        <f>IF(D169=M158,M170,"")</f>
        <v>&lt;&lt; Please enter using the format, DD/MM/YYYY</v>
      </c>
      <c r="F170" s="107"/>
      <c r="H170" s="18"/>
      <c r="I170" s="14" t="str">
        <f t="shared" si="0"/>
        <v>Yes</v>
      </c>
      <c r="J170" s="20"/>
      <c r="L170" s="3">
        <f>IF(D169=M157,1,
IF(AND(D169=M158,D170=""),0,
IF(ISNUMBER(D170),1,
0)))</f>
        <v>1</v>
      </c>
      <c r="M170" s="3" t="s">
        <v>360</v>
      </c>
      <c r="N170" s="3"/>
      <c r="O170" s="3"/>
      <c r="P170" s="3"/>
      <c r="Q170" s="3"/>
    </row>
    <row r="171" spans="2:17" ht="19.95" hidden="1" customHeight="1" x14ac:dyDescent="0.3">
      <c r="B171" s="6" t="s">
        <v>361</v>
      </c>
      <c r="H171" s="18"/>
      <c r="I171" s="21"/>
      <c r="J171" s="20"/>
      <c r="L171" s="3"/>
      <c r="M171" s="3"/>
      <c r="N171" s="3"/>
      <c r="O171" s="3"/>
      <c r="P171" s="3"/>
      <c r="Q171" s="3"/>
    </row>
    <row r="172" spans="2:17" hidden="1" x14ac:dyDescent="0.3">
      <c r="B172" s="99" t="s">
        <v>362</v>
      </c>
      <c r="C172" s="100"/>
      <c r="D172" s="101"/>
      <c r="E172" s="101"/>
      <c r="F172" s="101"/>
      <c r="H172" s="18"/>
      <c r="I172" s="14" t="str">
        <f>IF(L172=1,"Yes","No")</f>
        <v>No</v>
      </c>
      <c r="J172" s="20"/>
      <c r="L172" s="3"/>
      <c r="M172" s="3"/>
      <c r="N172" s="3"/>
      <c r="O172" s="3"/>
      <c r="P172" s="3"/>
      <c r="Q172" s="3"/>
    </row>
    <row r="173" spans="2:17" hidden="1" x14ac:dyDescent="0.3">
      <c r="B173" s="99" t="s">
        <v>363</v>
      </c>
      <c r="C173" s="100"/>
      <c r="D173" s="101"/>
      <c r="E173" s="101"/>
      <c r="F173" s="101"/>
      <c r="H173" s="18"/>
      <c r="I173" s="14" t="str">
        <f>IF(L173=1,"Yes","No")</f>
        <v>No</v>
      </c>
      <c r="J173" s="20"/>
      <c r="L173" s="3"/>
      <c r="M173" s="3"/>
      <c r="N173" s="3"/>
      <c r="O173" s="3"/>
      <c r="P173" s="3"/>
      <c r="Q173" s="3"/>
    </row>
    <row r="174" spans="2:17" x14ac:dyDescent="0.3">
      <c r="H174" s="22"/>
      <c r="I174" s="23"/>
      <c r="J174" s="24"/>
      <c r="L174" s="3"/>
      <c r="M174" s="3"/>
      <c r="N174" s="3"/>
      <c r="O174" s="3"/>
      <c r="P174" s="3"/>
      <c r="Q174" s="3"/>
    </row>
    <row r="175" spans="2:17" x14ac:dyDescent="0.3">
      <c r="L175" s="3"/>
      <c r="M175" s="3"/>
      <c r="N175" s="3"/>
      <c r="O175" s="3"/>
      <c r="P175" s="3"/>
      <c r="Q175" s="3"/>
    </row>
    <row r="176" spans="2:17" ht="33" customHeight="1" x14ac:dyDescent="0.3">
      <c r="B176" s="97" t="s">
        <v>364</v>
      </c>
      <c r="C176" s="98"/>
      <c r="D176" s="98"/>
      <c r="E176" s="98"/>
      <c r="F176" s="98"/>
      <c r="L176" s="3"/>
      <c r="M176" s="3"/>
      <c r="N176" s="3"/>
      <c r="O176" s="3"/>
      <c r="P176" s="3"/>
      <c r="Q176" s="3"/>
    </row>
    <row r="177" spans="2:17" ht="15" customHeight="1" x14ac:dyDescent="0.3">
      <c r="L177" s="3"/>
      <c r="M177" s="3"/>
      <c r="N177" s="3"/>
      <c r="O177" s="3"/>
      <c r="P177" s="3"/>
      <c r="Q177" s="3"/>
    </row>
    <row r="178" spans="2:17" x14ac:dyDescent="0.3">
      <c r="B178" s="50"/>
      <c r="C178" s="50"/>
      <c r="D178" s="50"/>
      <c r="L178" s="3"/>
      <c r="M178" s="6"/>
      <c r="N178" s="6"/>
      <c r="O178" s="6"/>
      <c r="P178" s="3"/>
      <c r="Q178" s="3"/>
    </row>
    <row r="179" spans="2:17" x14ac:dyDescent="0.3">
      <c r="L179" s="3"/>
      <c r="M179" s="3"/>
      <c r="N179" s="3"/>
      <c r="O179" s="3"/>
      <c r="P179" s="3"/>
      <c r="Q179" s="3"/>
    </row>
    <row r="180" spans="2:17" x14ac:dyDescent="0.3">
      <c r="C180" s="2" t="s">
        <v>353</v>
      </c>
      <c r="E180" s="4"/>
      <c r="L180" s="3"/>
      <c r="M180" s="3"/>
      <c r="N180" s="3"/>
      <c r="O180" s="3"/>
      <c r="P180" s="3"/>
      <c r="Q180" s="3"/>
    </row>
    <row r="181" spans="2:17" x14ac:dyDescent="0.3">
      <c r="B181" s="28" t="str">
        <f>B155</f>
        <v>2. Cover</v>
      </c>
      <c r="C181" s="11" t="str">
        <f t="shared" ref="C181" si="1">IF(L181=0,"Yes","No")</f>
        <v>Yes</v>
      </c>
      <c r="L181" s="3">
        <f>L160</f>
        <v>0</v>
      </c>
      <c r="M181" s="3"/>
      <c r="N181" s="3"/>
      <c r="O181" s="3"/>
      <c r="P181" s="3"/>
      <c r="Q181" s="3"/>
    </row>
    <row r="182" spans="2:17" ht="15.75" customHeight="1" x14ac:dyDescent="0.3">
      <c r="B182" s="28" t="s">
        <v>31</v>
      </c>
      <c r="C182" s="11" t="str">
        <f ca="1">IF(L182=0,"Yes","No")</f>
        <v>Yes</v>
      </c>
      <c r="L182" s="3">
        <f ca="1">'3. Spend and activity'!P7</f>
        <v>0</v>
      </c>
      <c r="M182" s="3"/>
      <c r="N182" s="3"/>
      <c r="O182" s="3"/>
      <c r="P182" s="3"/>
      <c r="Q182" s="3"/>
    </row>
    <row r="183" spans="2:17" ht="15.75" customHeight="1" x14ac:dyDescent="0.3">
      <c r="B183" s="28" t="s">
        <v>365</v>
      </c>
      <c r="C183" s="11" t="str">
        <f ca="1">IF(L183=0,"Yes","No")</f>
        <v>Yes</v>
      </c>
      <c r="L183" s="3">
        <f ca="1">'3. Spend and activity'!P103</f>
        <v>0</v>
      </c>
      <c r="M183" s="3"/>
      <c r="N183" s="3"/>
      <c r="O183" s="3"/>
      <c r="P183" s="3"/>
      <c r="Q183" s="3"/>
    </row>
    <row r="184" spans="2:17" ht="15.75" customHeight="1" x14ac:dyDescent="0.3">
      <c r="L184" s="3"/>
      <c r="M184" s="3"/>
      <c r="N184" s="3"/>
      <c r="O184" s="3"/>
      <c r="P184" s="3"/>
      <c r="Q184" s="3"/>
    </row>
    <row r="185" spans="2:17" x14ac:dyDescent="0.3">
      <c r="B185" s="96" t="s">
        <v>366</v>
      </c>
      <c r="C185" s="96"/>
      <c r="D185" s="96"/>
      <c r="L185" s="6" t="s">
        <v>367</v>
      </c>
      <c r="M185" s="3"/>
      <c r="N185" s="3"/>
      <c r="O185" s="3"/>
      <c r="P185" s="3"/>
      <c r="Q185" s="3"/>
    </row>
    <row r="186" spans="2:17" x14ac:dyDescent="0.3">
      <c r="L186" s="3">
        <f>SUM(L181:L181)</f>
        <v>0</v>
      </c>
      <c r="M186" s="3"/>
      <c r="N186" s="3"/>
      <c r="O186" s="3"/>
      <c r="P186" s="3"/>
      <c r="Q186" s="3"/>
    </row>
    <row r="187" spans="2:17" x14ac:dyDescent="0.3">
      <c r="D187" s="10" t="s">
        <v>368</v>
      </c>
      <c r="L187" s="3"/>
      <c r="M187" s="3"/>
      <c r="N187" s="3"/>
      <c r="O187" s="3"/>
      <c r="P187" s="3"/>
      <c r="Q187" s="3"/>
    </row>
    <row r="188" spans="2:17" x14ac:dyDescent="0.3">
      <c r="L188" s="3"/>
      <c r="M188" s="3"/>
      <c r="N188" s="3"/>
      <c r="O188" s="3"/>
      <c r="P188" s="3"/>
      <c r="Q188" s="3"/>
    </row>
    <row r="189" spans="2:17" x14ac:dyDescent="0.3">
      <c r="L189" s="3"/>
      <c r="M189" s="3"/>
      <c r="N189" s="3"/>
      <c r="O189" s="3"/>
      <c r="P189" s="3"/>
      <c r="Q189" s="3"/>
    </row>
    <row r="190" spans="2:17" x14ac:dyDescent="0.3"/>
    <row r="191" spans="2:17" x14ac:dyDescent="0.3"/>
    <row r="192" spans="2:17" x14ac:dyDescent="0.3"/>
    <row r="193" x14ac:dyDescent="0.3"/>
    <row r="202" x14ac:dyDescent="0.3"/>
    <row r="203" x14ac:dyDescent="0.3"/>
    <row r="204" x14ac:dyDescent="0.3"/>
    <row r="205" x14ac:dyDescent="0.3"/>
    <row r="206" x14ac:dyDescent="0.3"/>
    <row r="207" x14ac:dyDescent="0.3"/>
    <row r="220" x14ac:dyDescent="0.3"/>
    <row r="221" x14ac:dyDescent="0.3"/>
    <row r="1048556" x14ac:dyDescent="0.3"/>
    <row r="1048557" x14ac:dyDescent="0.3"/>
    <row r="1048559" x14ac:dyDescent="0.3"/>
    <row r="1048561" x14ac:dyDescent="0.3"/>
    <row r="1048569" x14ac:dyDescent="0.3"/>
    <row r="1048570" x14ac:dyDescent="0.3"/>
    <row r="1048571" x14ac:dyDescent="0.3"/>
    <row r="1048573" x14ac:dyDescent="0.3"/>
  </sheetData>
  <sheetProtection sheet="1" formatColumns="0" formatRows="0" selectLockedCells="1" autoFilter="0"/>
  <mergeCells count="24">
    <mergeCell ref="B185:D185"/>
    <mergeCell ref="B176:F176"/>
    <mergeCell ref="D169:F169"/>
    <mergeCell ref="B172:C172"/>
    <mergeCell ref="B173:C173"/>
    <mergeCell ref="D172:F172"/>
    <mergeCell ref="D173:F173"/>
    <mergeCell ref="B169:C169"/>
    <mergeCell ref="B170:C170"/>
    <mergeCell ref="E170:F170"/>
    <mergeCell ref="B154:C154"/>
    <mergeCell ref="B155:C155"/>
    <mergeCell ref="D166:F166"/>
    <mergeCell ref="D167:F167"/>
    <mergeCell ref="D168:F168"/>
    <mergeCell ref="B165:C165"/>
    <mergeCell ref="B166:C166"/>
    <mergeCell ref="B167:C167"/>
    <mergeCell ref="B168:C168"/>
    <mergeCell ref="B160:G160"/>
    <mergeCell ref="B161:G161"/>
    <mergeCell ref="B162:G162"/>
    <mergeCell ref="B163:G163"/>
    <mergeCell ref="D165:F165"/>
  </mergeCells>
  <conditionalFormatting sqref="B178:D178">
    <cfRule type="expression" dxfId="7" priority="73">
      <formula>$L$186=0</formula>
    </cfRule>
  </conditionalFormatting>
  <conditionalFormatting sqref="C181:C183">
    <cfRule type="cellIs" dxfId="6" priority="12" operator="equal">
      <formula>"Yes"</formula>
    </cfRule>
  </conditionalFormatting>
  <conditionalFormatting sqref="D170">
    <cfRule type="expression" dxfId="5" priority="2">
      <formula>$D$169=$M$158</formula>
    </cfRule>
  </conditionalFormatting>
  <conditionalFormatting sqref="I165:I170">
    <cfRule type="cellIs" dxfId="4" priority="1" operator="equal">
      <formula>"Yes"</formula>
    </cfRule>
  </conditionalFormatting>
  <conditionalFormatting sqref="I172:I173">
    <cfRule type="cellIs" dxfId="3" priority="3" operator="equal">
      <formula>"Yes"</formula>
    </cfRule>
  </conditionalFormatting>
  <dataValidations count="3">
    <dataValidation type="list" allowBlank="1" showInputMessage="1" showErrorMessage="1" sqref="D169" xr:uid="{7080FED6-19B7-4D60-B9A7-99221A8BC02B}">
      <formula1>$M$156:$M$158</formula1>
    </dataValidation>
    <dataValidation type="date" operator="greaterThanOrEqual" allowBlank="1" showInputMessage="1" showErrorMessage="1" sqref="D170" xr:uid="{5D157F2C-E9C5-437D-8158-27F98E712756}">
      <formula1>45176</formula1>
    </dataValidation>
    <dataValidation type="list" allowBlank="1" showInputMessage="1" showErrorMessage="1" error="Please select a Health and Wellbeing Board from the drop-down list" sqref="D165:F165" xr:uid="{23156ABF-4C43-4E16-BECA-A0C7A9E9ACEA}">
      <formula1>$Q$2:$Q$154</formula1>
    </dataValidation>
  </dataValidations>
  <hyperlinks>
    <hyperlink ref="D187" location="'2. Cover'!A1" display="^^ Link back to top" xr:uid="{5D99B5D7-846E-4D31-9F2A-9BFF2EE09ADF}"/>
    <hyperlink ref="B185:D185" location="'1. Guidance'!A1" display="&lt;&lt; Link to the Guidance sheet" xr:uid="{A98D3202-3561-457A-8D56-7C62C8E98A69}"/>
  </hyperlinks>
  <pageMargins left="0.7" right="0.7" top="0.75" bottom="0.75" header="0.3" footer="0.3"/>
  <pageSetup paperSize="9" scale="51" fitToHeight="0" orientation="portrait" r:id="rId1"/>
  <rowBreaks count="1" manualBreakCount="1">
    <brk id="175" max="8" man="1"/>
  </rowBreaks>
  <colBreaks count="1" manualBreakCount="1">
    <brk id="10" max="19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C3C9-E12D-43B8-A718-B8EF37B5CDD6}">
  <sheetPr codeName="Sheet9"/>
  <dimension ref="A1:T210"/>
  <sheetViews>
    <sheetView showGridLines="0" tabSelected="1" topLeftCell="C1" zoomScale="70" zoomScaleNormal="70" workbookViewId="0">
      <pane ySplit="9" topLeftCell="A12" activePane="bottomLeft" state="frozen"/>
      <selection pane="bottomLeft" activeCell="O26" sqref="O26"/>
    </sheetView>
  </sheetViews>
  <sheetFormatPr defaultRowHeight="14.4" x14ac:dyDescent="0.3"/>
  <cols>
    <col min="1" max="1" width="7.5546875" style="32" hidden="1" customWidth="1"/>
    <col min="2" max="2" width="8.44140625" style="32" hidden="1" customWidth="1"/>
    <col min="3" max="3" width="10.88671875" style="12" customWidth="1"/>
    <col min="4" max="5" width="25.44140625" style="12" customWidth="1"/>
    <col min="6" max="6" width="23.6640625" style="12" customWidth="1"/>
    <col min="7" max="7" width="20.109375" style="12" customWidth="1"/>
    <col min="8" max="8" width="21.109375" style="12" customWidth="1"/>
    <col min="9" max="9" width="22.5546875" style="33" customWidth="1"/>
    <col min="10" max="10" width="18" style="33" customWidth="1"/>
    <col min="11" max="11" width="17.44140625" style="12" customWidth="1"/>
    <col min="12" max="12" width="16.6640625" style="12" customWidth="1"/>
    <col min="13" max="13" width="20.109375" style="12" customWidth="1"/>
    <col min="14" max="14" width="18.109375" customWidth="1"/>
    <col min="15" max="15" width="85.88671875" customWidth="1"/>
    <col min="16" max="16" width="17.109375" style="79" customWidth="1"/>
    <col min="17" max="17" width="17.109375" style="79" hidden="1" customWidth="1"/>
    <col min="18" max="20" width="9.109375" hidden="1" customWidth="1"/>
  </cols>
  <sheetData>
    <row r="1" spans="1:17" x14ac:dyDescent="0.3">
      <c r="A1" s="32" t="s">
        <v>369</v>
      </c>
    </row>
    <row r="2" spans="1:17" ht="18" x14ac:dyDescent="0.35">
      <c r="C2" s="108" t="str">
        <f>'2. Cover'!B154</f>
        <v>Better Care Fund 2024-25 Quarter 1 Reporting Template</v>
      </c>
      <c r="D2" s="109"/>
      <c r="E2" s="109"/>
      <c r="F2" s="109"/>
      <c r="G2" s="109"/>
      <c r="H2" s="109"/>
      <c r="I2" s="109"/>
    </row>
    <row r="3" spans="1:17" ht="26.25" customHeight="1" x14ac:dyDescent="0.5">
      <c r="C3" s="70" t="s">
        <v>370</v>
      </c>
      <c r="D3" s="69"/>
      <c r="E3" s="69"/>
      <c r="F3" s="31"/>
      <c r="G3" s="31"/>
      <c r="H3" s="31"/>
      <c r="I3" s="71" t="s">
        <v>371</v>
      </c>
      <c r="J3" s="34"/>
      <c r="K3" s="71" t="s">
        <v>372</v>
      </c>
    </row>
    <row r="5" spans="1:17" x14ac:dyDescent="0.3">
      <c r="C5" t="s">
        <v>373</v>
      </c>
      <c r="G5" s="110" t="str">
        <f>'2. Cover'!$D$165</f>
        <v>Hillingdon</v>
      </c>
      <c r="H5" s="111"/>
      <c r="I5" s="111"/>
      <c r="J5" s="111"/>
      <c r="K5" s="111"/>
      <c r="L5" s="111"/>
      <c r="M5" s="112"/>
    </row>
    <row r="7" spans="1:17" s="39" customFormat="1" ht="15.6" x14ac:dyDescent="0.3">
      <c r="A7" s="35"/>
      <c r="B7" s="35"/>
      <c r="C7" s="36" t="s">
        <v>352</v>
      </c>
      <c r="D7" s="37"/>
      <c r="E7" s="37"/>
      <c r="F7" s="37"/>
      <c r="G7" s="37"/>
      <c r="H7" s="37"/>
      <c r="I7" s="74">
        <f ca="1">100-COUNTIF(INDIRECT("i10:i100"), "")</f>
        <v>26</v>
      </c>
      <c r="J7" s="72" t="str" cm="1">
        <f t="array" aca="1" ref="J7" ca="1">IF(OR(ISBLANK(INDIRECT("j10:j"&amp;INDIRECT("i7")))), "No", "Yes")</f>
        <v>Yes</v>
      </c>
      <c r="K7" s="38"/>
      <c r="L7" s="72" t="str" cm="1">
        <f t="array" aca="1" ref="L7" ca="1">IF(OR(ISBLANK(INDIRECT("l10:l"&amp;INDIRECT("i7")))), "No", "Yes")</f>
        <v>Yes</v>
      </c>
      <c r="M7" s="37"/>
      <c r="N7" s="72" t="str" cm="1">
        <f t="array" aca="1" ref="N7" ca="1">IF(OR(ISBLANK(INDIRECT("n10:n"&amp;INDIRECT("I7")))), "No", "Yes")</f>
        <v>Yes</v>
      </c>
      <c r="O7" s="42" t="str">
        <f ca="1">IFERROR(IF(OR(P10:P100), "No", "Yes"), "Yes")</f>
        <v>Yes</v>
      </c>
      <c r="P7" s="80">
        <f ca="1">_xlfn.IFNA(HLOOKUP("No", J7:O7, 1, FALSE), 0)</f>
        <v>0</v>
      </c>
      <c r="Q7" s="80"/>
    </row>
    <row r="8" spans="1:17" ht="18.75" customHeight="1" x14ac:dyDescent="0.3">
      <c r="P8" s="81"/>
      <c r="Q8" s="81"/>
    </row>
    <row r="9" spans="1:17" ht="57.6" x14ac:dyDescent="0.3">
      <c r="C9" s="43" t="s">
        <v>374</v>
      </c>
      <c r="D9" s="43" t="s">
        <v>375</v>
      </c>
      <c r="E9" s="43" t="s">
        <v>376</v>
      </c>
      <c r="F9" s="43" t="s">
        <v>377</v>
      </c>
      <c r="G9" s="43" t="s">
        <v>378</v>
      </c>
      <c r="H9" s="43" t="s">
        <v>379</v>
      </c>
      <c r="I9" s="44" t="s">
        <v>380</v>
      </c>
      <c r="J9" s="44" t="s">
        <v>381</v>
      </c>
      <c r="K9" s="43" t="s">
        <v>382</v>
      </c>
      <c r="L9" s="43" t="s">
        <v>383</v>
      </c>
      <c r="M9" s="43" t="s">
        <v>384</v>
      </c>
      <c r="N9" s="43" t="s">
        <v>385</v>
      </c>
      <c r="O9" s="43" t="s">
        <v>386</v>
      </c>
      <c r="P9" s="81"/>
      <c r="Q9" s="81"/>
    </row>
    <row r="10" spans="1:17" ht="45" customHeight="1" x14ac:dyDescent="0.3">
      <c r="A10" s="32">
        <v>1</v>
      </c>
      <c r="B10" s="32" t="str">
        <f>A10&amp;$G$5</f>
        <v>1Hillingdon</v>
      </c>
      <c r="C10" s="47">
        <f>_xlfn.IFNA(VLOOKUP($B10, '24-25 Plan Spend(tb update)'!$A$1:$M$1979, 5, FALSE), "")</f>
        <v>3</v>
      </c>
      <c r="D10" s="47" t="str">
        <f>_xlfn.IFNA(VLOOKUP($B10, '24-25 Plan Spend(tb update)'!$A$1:$M$1979, 6, FALSE), "")</f>
        <v>Reactive care</v>
      </c>
      <c r="E10" s="47" t="str">
        <f>_xlfn.IFNA(VLOOKUP($B10, '24-25 Plan Spend(tb update)'!$A$1:$M$1979, 7, FALSE), "")</f>
        <v>Block short-term nursing beds (Parkfield House)</v>
      </c>
      <c r="F10" s="47" t="str">
        <f>_xlfn.IFNA(VLOOKUP($B10, '24-25 Plan Spend(tb update)'!$A$1:$M$1979, 8, FALSE), "")</f>
        <v>Residential Placements</v>
      </c>
      <c r="G10" s="47" t="str">
        <f>_xlfn.IFNA(VLOOKUP($B10, '24-25 Plan Spend(tb update)'!$A$1:$M$1979, 9, FALSE), "")</f>
        <v>Short-term residential/nursing care for someone likely to require a longer-term care home replacement</v>
      </c>
      <c r="H10" s="47" t="str">
        <f>_xlfn.IFNA(VLOOKUP($B10, '24-25 Plan Spend(tb update)'!$A$1:$M$1979, 10, FALSE), "")</f>
        <v>Local Authority Discharge Funding</v>
      </c>
      <c r="I10" s="75">
        <f>_xlfn.IFNA(VLOOKUP($B10, '24-25 Plan Spend(tb update)'!$A$1:$M$1979, 11, FALSE), "")</f>
        <v>44314</v>
      </c>
      <c r="J10" s="45">
        <v>10140</v>
      </c>
      <c r="K10" s="48" t="str">
        <f>_xlfn.IFNA(VLOOKUP($B10, '24-25 Plan Spend(tb update)'!$A$1:$M$1979, 12, FALSE), "")</f>
        <v xml:space="preserve"> </v>
      </c>
      <c r="L10" s="46">
        <v>1</v>
      </c>
      <c r="M10" s="49" t="str">
        <f>_xlfn.IFNA(VLOOKUP($B10, '24-25 Plan Spend(tb update)'!$A$1:$M$1979, 13, FALSE), "")</f>
        <v>Number of beds</v>
      </c>
      <c r="N10" s="46" t="s">
        <v>346</v>
      </c>
      <c r="O10" s="40" t="s">
        <v>3626</v>
      </c>
      <c r="P10" s="81" t="str" cm="1">
        <f t="array" aca="1" ref="P10" ca="1">IF(INDIRECT("n10")="yes",ISBLANK(INDIRECT("o10")), "")</f>
        <v/>
      </c>
      <c r="Q10" s="81"/>
    </row>
    <row r="11" spans="1:17" ht="45" customHeight="1" x14ac:dyDescent="0.3">
      <c r="A11" s="32">
        <v>2</v>
      </c>
      <c r="B11" s="32" t="str">
        <f t="shared" ref="B11:B74" si="0">A11&amp;$G$5</f>
        <v>2Hillingdon</v>
      </c>
      <c r="C11" s="47">
        <f>_xlfn.IFNA(VLOOKUP($B11, '24-25 Plan Spend(tb update)'!$A$1:$M$1979, 5, FALSE), "")</f>
        <v>3</v>
      </c>
      <c r="D11" s="47" t="str">
        <f>_xlfn.IFNA(VLOOKUP($B11, '24-25 Plan Spend(tb update)'!$A$1:$M$1979, 6, FALSE), "")</f>
        <v>Reactive care</v>
      </c>
      <c r="E11" s="47" t="str">
        <f>_xlfn.IFNA(VLOOKUP($B11, '24-25 Plan Spend(tb update)'!$A$1:$M$1979, 7, FALSE), "")</f>
        <v>Block short-term dementia nursing beds</v>
      </c>
      <c r="F11" s="47" t="str">
        <f>_xlfn.IFNA(VLOOKUP($B11, '24-25 Plan Spend(tb update)'!$A$1:$M$1979, 8, FALSE), "")</f>
        <v>Residential Placements</v>
      </c>
      <c r="G11" s="47" t="str">
        <f>_xlfn.IFNA(VLOOKUP($B11, '24-25 Plan Spend(tb update)'!$A$1:$M$1979, 9, FALSE), "")</f>
        <v>Short-term residential/nursing care for someone likely to require a longer-term care home replacement</v>
      </c>
      <c r="H11" s="47" t="str">
        <f>_xlfn.IFNA(VLOOKUP($B11, '24-25 Plan Spend(tb update)'!$A$1:$M$1979, 10, FALSE), "")</f>
        <v>ICB Discharge Funding</v>
      </c>
      <c r="I11" s="75">
        <f>_xlfn.IFNA(VLOOKUP($B11, '24-25 Plan Spend(tb update)'!$A$1:$M$1979, 11, FALSE), "")</f>
        <v>278128</v>
      </c>
      <c r="J11" s="45">
        <v>68445</v>
      </c>
      <c r="K11" s="48" t="str">
        <f>_xlfn.IFNA(VLOOKUP($B11, '24-25 Plan Spend(tb update)'!$A$1:$M$1979, 12, FALSE), "")</f>
        <v xml:space="preserve"> </v>
      </c>
      <c r="L11" s="46">
        <v>4</v>
      </c>
      <c r="M11" s="49" t="str">
        <f>_xlfn.IFNA(VLOOKUP($B11, '24-25 Plan Spend(tb update)'!$A$1:$M$1979, 13, FALSE), "")</f>
        <v>Number of beds</v>
      </c>
      <c r="N11" s="46" t="s">
        <v>346</v>
      </c>
      <c r="O11" s="40" t="s">
        <v>3626</v>
      </c>
      <c r="P11" s="81" t="str" cm="1">
        <f t="array" aca="1" ref="P11" ca="1">IF(INDIRECT("n11")="yes",ISBLANK(INDIRECT("o11")), "")</f>
        <v/>
      </c>
      <c r="Q11" s="81"/>
    </row>
    <row r="12" spans="1:17" ht="45" customHeight="1" x14ac:dyDescent="0.3">
      <c r="A12" s="32">
        <v>3</v>
      </c>
      <c r="B12" s="32" t="str">
        <f t="shared" si="0"/>
        <v>3Hillingdon</v>
      </c>
      <c r="C12" s="47">
        <f>_xlfn.IFNA(VLOOKUP($B12, '24-25 Plan Spend(tb update)'!$A$1:$M$1979, 5, FALSE), "")</f>
        <v>3</v>
      </c>
      <c r="D12" s="47" t="str">
        <f>_xlfn.IFNA(VLOOKUP($B12, '24-25 Plan Spend(tb update)'!$A$1:$M$1979, 6, FALSE), "")</f>
        <v>Reactive care</v>
      </c>
      <c r="E12" s="47" t="str">
        <f>_xlfn.IFNA(VLOOKUP($B12, '24-25 Plan Spend(tb update)'!$A$1:$M$1979, 7, FALSE), "")</f>
        <v>Residential placements</v>
      </c>
      <c r="F12" s="47" t="str">
        <f>_xlfn.IFNA(VLOOKUP($B12, '24-25 Plan Spend(tb update)'!$A$1:$M$1979, 8, FALSE), "")</f>
        <v>Residential Placements</v>
      </c>
      <c r="G12" s="47" t="str">
        <f>_xlfn.IFNA(VLOOKUP($B12, '24-25 Plan Spend(tb update)'!$A$1:$M$1979, 9, FALSE), "")</f>
        <v>Short-term residential/nursing care for someone likely to require a longer-term care home replacement</v>
      </c>
      <c r="H12" s="47" t="str">
        <f>_xlfn.IFNA(VLOOKUP($B12, '24-25 Plan Spend(tb update)'!$A$1:$M$1979, 10, FALSE), "")</f>
        <v>Local Authority Discharge Funding</v>
      </c>
      <c r="I12" s="75">
        <f>_xlfn.IFNA(VLOOKUP($B12, '24-25 Plan Spend(tb update)'!$A$1:$M$1979, 11, FALSE), "")</f>
        <v>220780</v>
      </c>
      <c r="J12" s="45">
        <v>38947</v>
      </c>
      <c r="K12" s="48" t="str">
        <f>_xlfn.IFNA(VLOOKUP($B12, '24-25 Plan Spend(tb update)'!$A$1:$M$1979, 12, FALSE), "")</f>
        <v xml:space="preserve"> </v>
      </c>
      <c r="L12" s="46">
        <v>10</v>
      </c>
      <c r="M12" s="49" t="str">
        <f>_xlfn.IFNA(VLOOKUP($B12, '24-25 Plan Spend(tb update)'!$A$1:$M$1979, 13, FALSE), "")</f>
        <v>Number of beds</v>
      </c>
      <c r="N12" s="46" t="s">
        <v>346</v>
      </c>
      <c r="O12" s="40"/>
      <c r="P12" s="81" t="str" cm="1">
        <f t="array" aca="1" ref="P12" ca="1">IF(INDIRECT("n12")="yes",ISBLANK(INDIRECT("o12")), "")</f>
        <v/>
      </c>
      <c r="Q12" s="81"/>
    </row>
    <row r="13" spans="1:17" ht="94.5" customHeight="1" x14ac:dyDescent="0.3">
      <c r="A13" s="32">
        <v>4</v>
      </c>
      <c r="B13" s="32" t="str">
        <f t="shared" si="0"/>
        <v>4Hillingdon</v>
      </c>
      <c r="C13" s="47">
        <f>_xlfn.IFNA(VLOOKUP($B13, '24-25 Plan Spend(tb update)'!$A$1:$M$1979, 5, FALSE), "")</f>
        <v>3</v>
      </c>
      <c r="D13" s="47" t="str">
        <f>_xlfn.IFNA(VLOOKUP($B13, '24-25 Plan Spend(tb update)'!$A$1:$M$1979, 6, FALSE), "")</f>
        <v>Reactive care</v>
      </c>
      <c r="E13" s="47" t="str">
        <f>_xlfn.IFNA(VLOOKUP($B13, '24-25 Plan Spend(tb update)'!$A$1:$M$1979, 7, FALSE), "")</f>
        <v>Nursing placements</v>
      </c>
      <c r="F13" s="47" t="str">
        <f>_xlfn.IFNA(VLOOKUP($B13, '24-25 Plan Spend(tb update)'!$A$1:$M$1979, 8, FALSE), "")</f>
        <v>Residential Placements</v>
      </c>
      <c r="G13" s="47" t="str">
        <f>_xlfn.IFNA(VLOOKUP($B13, '24-25 Plan Spend(tb update)'!$A$1:$M$1979, 9, FALSE), "")</f>
        <v>Short-term residential/nursing care for someone likely to require a longer-term care home replacement</v>
      </c>
      <c r="H13" s="47" t="str">
        <f>_xlfn.IFNA(VLOOKUP($B13, '24-25 Plan Spend(tb update)'!$A$1:$M$1979, 10, FALSE), "")</f>
        <v>Local Authority Discharge Funding</v>
      </c>
      <c r="I13" s="75">
        <f>_xlfn.IFNA(VLOOKUP($B13, '24-25 Plan Spend(tb update)'!$A$1:$M$1979, 11, FALSE), "")</f>
        <v>613775</v>
      </c>
      <c r="J13" s="45">
        <v>105302</v>
      </c>
      <c r="K13" s="48">
        <f>_xlfn.IFNA(VLOOKUP($B13, '24-25 Plan Spend(tb update)'!$A$1:$M$1979, 12, FALSE), "")</f>
        <v>118</v>
      </c>
      <c r="L13" s="46">
        <v>25</v>
      </c>
      <c r="M13" s="49" t="str">
        <f>_xlfn.IFNA(VLOOKUP($B13, '24-25 Plan Spend(tb update)'!$A$1:$M$1979, 13, FALSE), "")</f>
        <v>Number of beds</v>
      </c>
      <c r="N13" s="46" t="s">
        <v>346</v>
      </c>
      <c r="O13" s="40"/>
      <c r="P13" s="81" t="str" cm="1">
        <f t="array" aca="1" ref="P13" ca="1">IF(INDIRECT("n13")="yes",ISBLANK(INDIRECT("o13")), "")</f>
        <v/>
      </c>
      <c r="Q13" s="81"/>
    </row>
    <row r="14" spans="1:17" ht="45" customHeight="1" x14ac:dyDescent="0.3">
      <c r="A14" s="32">
        <v>5</v>
      </c>
      <c r="B14" s="32" t="str">
        <f t="shared" si="0"/>
        <v>5Hillingdon</v>
      </c>
      <c r="C14" s="47">
        <f>_xlfn.IFNA(VLOOKUP($B14, '24-25 Plan Spend(tb update)'!$A$1:$M$1979, 5, FALSE), "")</f>
        <v>3</v>
      </c>
      <c r="D14" s="47" t="str">
        <f>_xlfn.IFNA(VLOOKUP($B14, '24-25 Plan Spend(tb update)'!$A$1:$M$1979, 6, FALSE), "")</f>
        <v>Reactive care</v>
      </c>
      <c r="E14" s="47" t="str">
        <f>_xlfn.IFNA(VLOOKUP($B14, '24-25 Plan Spend(tb update)'!$A$1:$M$1979, 7, FALSE), "")</f>
        <v>Integrated Homecare</v>
      </c>
      <c r="F14" s="47" t="str">
        <f>_xlfn.IFNA(VLOOKUP($B14, '24-25 Plan Spend(tb update)'!$A$1:$M$1979, 8, FALSE), "")</f>
        <v>Home Care or Domiciliary Care</v>
      </c>
      <c r="G14" s="47" t="str">
        <f>_xlfn.IFNA(VLOOKUP($B14, '24-25 Plan Spend(tb update)'!$A$1:$M$1979, 9, FALSE), "")</f>
        <v>Domiciliary care to support hospital discharge (Discharge to Assess pathway 1)</v>
      </c>
      <c r="H14" s="47" t="str">
        <f>_xlfn.IFNA(VLOOKUP($B14, '24-25 Plan Spend(tb update)'!$A$1:$M$1979, 10, FALSE), "")</f>
        <v>Local Authority Discharge Funding</v>
      </c>
      <c r="I14" s="75">
        <f>_xlfn.IFNA(VLOOKUP($B14, '24-25 Plan Spend(tb update)'!$A$1:$M$1979, 11, FALSE), "")</f>
        <v>726000</v>
      </c>
      <c r="J14" s="45">
        <v>185000</v>
      </c>
      <c r="K14" s="48">
        <f>_xlfn.IFNA(VLOOKUP($B14, '24-25 Plan Spend(tb update)'!$A$1:$M$1979, 12, FALSE), "")</f>
        <v>36300</v>
      </c>
      <c r="L14" s="46">
        <v>136</v>
      </c>
      <c r="M14" s="49" t="str">
        <f>_xlfn.IFNA(VLOOKUP($B14, '24-25 Plan Spend(tb update)'!$A$1:$M$1979, 13, FALSE), "")</f>
        <v>Hours of care (Unless short-term in which case it is packages)</v>
      </c>
      <c r="N14" s="46" t="s">
        <v>346</v>
      </c>
      <c r="O14" s="40"/>
      <c r="P14" s="81" t="str" cm="1">
        <f t="array" aca="1" ref="P14" ca="1">IF(INDIRECT("n14")="yes",ISBLANK(INDIRECT("o14")), "")</f>
        <v/>
      </c>
      <c r="Q14" s="81"/>
    </row>
    <row r="15" spans="1:17" ht="45" customHeight="1" x14ac:dyDescent="0.3">
      <c r="A15" s="32">
        <v>6</v>
      </c>
      <c r="B15" s="32" t="str">
        <f t="shared" si="0"/>
        <v>6Hillingdon</v>
      </c>
      <c r="C15" s="47">
        <f>_xlfn.IFNA(VLOOKUP($B15, '24-25 Plan Spend(tb update)'!$A$1:$M$1979, 5, FALSE), "")</f>
        <v>3</v>
      </c>
      <c r="D15" s="47" t="str">
        <f>_xlfn.IFNA(VLOOKUP($B15, '24-25 Plan Spend(tb update)'!$A$1:$M$1979, 6, FALSE), "")</f>
        <v>Reactive care</v>
      </c>
      <c r="E15" s="47" t="str">
        <f>_xlfn.IFNA(VLOOKUP($B15, '24-25 Plan Spend(tb update)'!$A$1:$M$1979, 7, FALSE), "")</f>
        <v>Additional Bridging Care Capacity</v>
      </c>
      <c r="F15" s="47" t="str">
        <f>_xlfn.IFNA(VLOOKUP($B15, '24-25 Plan Spend(tb update)'!$A$1:$M$1979, 8, FALSE), "")</f>
        <v>Home Care or Domiciliary Care</v>
      </c>
      <c r="G15" s="47" t="str">
        <f>_xlfn.IFNA(VLOOKUP($B15, '24-25 Plan Spend(tb update)'!$A$1:$M$1979, 9, FALSE), "")</f>
        <v>Domiciliary care to support hospital discharge (Discharge to Assess pathway 1)</v>
      </c>
      <c r="H15" s="47" t="str">
        <f>_xlfn.IFNA(VLOOKUP($B15, '24-25 Plan Spend(tb update)'!$A$1:$M$1979, 10, FALSE), "")</f>
        <v>ICB Discharge Funding</v>
      </c>
      <c r="I15" s="75">
        <f>_xlfn.IFNA(VLOOKUP($B15, '24-25 Plan Spend(tb update)'!$A$1:$M$1979, 11, FALSE), "")</f>
        <v>135200</v>
      </c>
      <c r="J15" s="45">
        <v>33750</v>
      </c>
      <c r="K15" s="48">
        <f>_xlfn.IFNA(VLOOKUP($B15, '24-25 Plan Spend(tb update)'!$A$1:$M$1979, 12, FALSE), "")</f>
        <v>305</v>
      </c>
      <c r="L15" s="46">
        <v>69</v>
      </c>
      <c r="M15" s="49" t="str">
        <f>_xlfn.IFNA(VLOOKUP($B15, '24-25 Plan Spend(tb update)'!$A$1:$M$1979, 13, FALSE), "")</f>
        <v>Hours of care (Unless short-term in which case it is packages)</v>
      </c>
      <c r="N15" s="46" t="s">
        <v>346</v>
      </c>
      <c r="O15" s="40" t="s">
        <v>3627</v>
      </c>
      <c r="P15" s="81" t="str" cm="1">
        <f t="array" aca="1" ref="P15" ca="1">IF(INDIRECT("n15")="yes",ISBLANK(INDIRECT("o15")), "")</f>
        <v/>
      </c>
      <c r="Q15" s="81"/>
    </row>
    <row r="16" spans="1:17" ht="45" customHeight="1" x14ac:dyDescent="0.3">
      <c r="A16" s="32">
        <v>7</v>
      </c>
      <c r="B16" s="32" t="str">
        <f t="shared" si="0"/>
        <v>7Hillingdon</v>
      </c>
      <c r="C16" s="47">
        <f>_xlfn.IFNA(VLOOKUP($B16, '24-25 Plan Spend(tb update)'!$A$1:$M$1979, 5, FALSE), "")</f>
        <v>3</v>
      </c>
      <c r="D16" s="47" t="str">
        <f>_xlfn.IFNA(VLOOKUP($B16, '24-25 Plan Spend(tb update)'!$A$1:$M$1979, 6, FALSE), "")</f>
        <v>Reactive care</v>
      </c>
      <c r="E16" s="47" t="str">
        <f>_xlfn.IFNA(VLOOKUP($B16, '24-25 Plan Spend(tb update)'!$A$1:$M$1979, 7, FALSE), "")</f>
        <v>Homefirst/D2A Rehab</v>
      </c>
      <c r="F16" s="47" t="str">
        <f>_xlfn.IFNA(VLOOKUP($B16, '24-25 Plan Spend(tb update)'!$A$1:$M$1979, 8, FALSE), "")</f>
        <v>Home-based intermediate care services</v>
      </c>
      <c r="G16" s="47" t="str">
        <f>_xlfn.IFNA(VLOOKUP($B16, '24-25 Plan Spend(tb update)'!$A$1:$M$1979, 9, FALSE), "")</f>
        <v>Rehabilitation at home (to support discharge)</v>
      </c>
      <c r="H16" s="47" t="str">
        <f>_xlfn.IFNA(VLOOKUP($B16, '24-25 Plan Spend(tb update)'!$A$1:$M$1979, 10, FALSE), "")</f>
        <v>ICB Discharge Funding</v>
      </c>
      <c r="I16" s="75">
        <f>_xlfn.IFNA(VLOOKUP($B16, '24-25 Plan Spend(tb update)'!$A$1:$M$1979, 11, FALSE), "")</f>
        <v>785213</v>
      </c>
      <c r="J16" s="45">
        <v>196302</v>
      </c>
      <c r="K16" s="48">
        <f>_xlfn.IFNA(VLOOKUP($B16, '24-25 Plan Spend(tb update)'!$A$1:$M$1979, 12, FALSE), "")</f>
        <v>2496</v>
      </c>
      <c r="L16" s="46">
        <v>554</v>
      </c>
      <c r="M16" s="49" t="str">
        <f>_xlfn.IFNA(VLOOKUP($B16, '24-25 Plan Spend(tb update)'!$A$1:$M$1979, 13, FALSE), "")</f>
        <v>Packages</v>
      </c>
      <c r="N16" s="46" t="s">
        <v>346</v>
      </c>
      <c r="O16" s="40"/>
      <c r="P16" s="81" t="str" cm="1">
        <f t="array" aca="1" ref="P16" ca="1">IF(INDIRECT("n16")="yes",ISBLANK(INDIRECT("o16")), "")</f>
        <v/>
      </c>
      <c r="Q16" s="81"/>
    </row>
    <row r="17" spans="1:17" ht="45" customHeight="1" x14ac:dyDescent="0.3">
      <c r="A17" s="32">
        <v>8</v>
      </c>
      <c r="B17" s="32" t="str">
        <f t="shared" si="0"/>
        <v>8Hillingdon</v>
      </c>
      <c r="C17" s="47">
        <f>_xlfn.IFNA(VLOOKUP($B17, '24-25 Plan Spend(tb update)'!$A$1:$M$1979, 5, FALSE), "")</f>
        <v>3</v>
      </c>
      <c r="D17" s="47" t="str">
        <f>_xlfn.IFNA(VLOOKUP($B17, '24-25 Plan Spend(tb update)'!$A$1:$M$1979, 6, FALSE), "")</f>
        <v>Reactive care</v>
      </c>
      <c r="E17" s="47" t="str">
        <f>_xlfn.IFNA(VLOOKUP($B17, '24-25 Plan Spend(tb update)'!$A$1:$M$1979, 7, FALSE), "")</f>
        <v>Discharge Fund Programme Management</v>
      </c>
      <c r="F17" s="47" t="str">
        <f>_xlfn.IFNA(VLOOKUP($B17, '24-25 Plan Spend(tb update)'!$A$1:$M$1979, 8, FALSE), "")</f>
        <v>Enablers for Integration</v>
      </c>
      <c r="G17" s="47" t="str">
        <f>_xlfn.IFNA(VLOOKUP($B17, '24-25 Plan Spend(tb update)'!$A$1:$M$1979, 9, FALSE), "")</f>
        <v>Programme management</v>
      </c>
      <c r="H17" s="47" t="str">
        <f>_xlfn.IFNA(VLOOKUP($B17, '24-25 Plan Spend(tb update)'!$A$1:$M$1979, 10, FALSE), "")</f>
        <v>Local Authority Discharge Funding</v>
      </c>
      <c r="I17" s="75">
        <f>_xlfn.IFNA(VLOOKUP($B17, '24-25 Plan Spend(tb update)'!$A$1:$M$1979, 11, FALSE), "")</f>
        <v>10470</v>
      </c>
      <c r="J17" s="45">
        <v>0</v>
      </c>
      <c r="K17" s="48" t="str">
        <f>_xlfn.IFNA(VLOOKUP($B17, '24-25 Plan Spend(tb update)'!$A$1:$M$1979, 12, FALSE), "")</f>
        <v xml:space="preserve"> </v>
      </c>
      <c r="L17" s="46">
        <v>0</v>
      </c>
      <c r="M17" s="49" t="str">
        <f>_xlfn.IFNA(VLOOKUP($B17, '24-25 Plan Spend(tb update)'!$A$1:$M$1979, 13, FALSE), "")</f>
        <v/>
      </c>
      <c r="N17" s="46" t="s">
        <v>345</v>
      </c>
      <c r="O17" s="40" t="s">
        <v>3621</v>
      </c>
      <c r="P17" s="81" t="b" cm="1">
        <f t="array" aca="1" ref="P17" ca="1">IF(INDIRECT("n17")="yes",ISBLANK(INDIRECT("o17")), "")</f>
        <v>0</v>
      </c>
      <c r="Q17" s="81"/>
    </row>
    <row r="18" spans="1:17" ht="45" customHeight="1" x14ac:dyDescent="0.3">
      <c r="A18" s="32">
        <v>9</v>
      </c>
      <c r="B18" s="32" t="str">
        <f t="shared" si="0"/>
        <v>9Hillingdon</v>
      </c>
      <c r="C18" s="47">
        <f>_xlfn.IFNA(VLOOKUP($B18, '24-25 Plan Spend(tb update)'!$A$1:$M$1979, 5, FALSE), "")</f>
        <v>3</v>
      </c>
      <c r="D18" s="47" t="str">
        <f>_xlfn.IFNA(VLOOKUP($B18, '24-25 Plan Spend(tb update)'!$A$1:$M$1979, 6, FALSE), "")</f>
        <v>Reactive care</v>
      </c>
      <c r="E18" s="47" t="str">
        <f>_xlfn.IFNA(VLOOKUP($B18, '24-25 Plan Spend(tb update)'!$A$1:$M$1979, 7, FALSE), "")</f>
        <v>Discharge Fund Programme Management</v>
      </c>
      <c r="F18" s="47" t="str">
        <f>_xlfn.IFNA(VLOOKUP($B18, '24-25 Plan Spend(tb update)'!$A$1:$M$1979, 8, FALSE), "")</f>
        <v>Enablers for Integration</v>
      </c>
      <c r="G18" s="47" t="str">
        <f>_xlfn.IFNA(VLOOKUP($B18, '24-25 Plan Spend(tb update)'!$A$1:$M$1979, 9, FALSE), "")</f>
        <v>Programme management</v>
      </c>
      <c r="H18" s="47" t="str">
        <f>_xlfn.IFNA(VLOOKUP($B18, '24-25 Plan Spend(tb update)'!$A$1:$M$1979, 10, FALSE), "")</f>
        <v>ICB Discharge Funding</v>
      </c>
      <c r="I18" s="75">
        <f>_xlfn.IFNA(VLOOKUP($B18, '24-25 Plan Spend(tb update)'!$A$1:$M$1979, 11, FALSE), "")</f>
        <v>10000</v>
      </c>
      <c r="J18" s="45">
        <v>0</v>
      </c>
      <c r="K18" s="48">
        <f>_xlfn.IFNA(VLOOKUP($B18, '24-25 Plan Spend(tb update)'!$A$1:$M$1979, 12, FALSE), "")</f>
        <v>0</v>
      </c>
      <c r="L18" s="46">
        <v>0</v>
      </c>
      <c r="M18" s="49" t="str">
        <f>_xlfn.IFNA(VLOOKUP($B18, '24-25 Plan Spend(tb update)'!$A$1:$M$1979, 13, FALSE), "")</f>
        <v/>
      </c>
      <c r="N18" s="46" t="s">
        <v>345</v>
      </c>
      <c r="O18" s="40" t="s">
        <v>3621</v>
      </c>
      <c r="P18" s="81" t="b" cm="1">
        <f t="array" aca="1" ref="P18" ca="1">IF(INDIRECT("n18")="yes",ISBLANK(INDIRECT("o18")), "")</f>
        <v>0</v>
      </c>
      <c r="Q18" s="81"/>
    </row>
    <row r="19" spans="1:17" ht="45" customHeight="1" x14ac:dyDescent="0.3">
      <c r="A19" s="32">
        <v>10</v>
      </c>
      <c r="B19" s="32" t="str">
        <f t="shared" si="0"/>
        <v>10Hillingdon</v>
      </c>
      <c r="C19" s="47">
        <f>_xlfn.IFNA(VLOOKUP($B19, '24-25 Plan Spend(tb update)'!$A$1:$M$1979, 5, FALSE), "")</f>
        <v>3</v>
      </c>
      <c r="D19" s="47" t="str">
        <f>_xlfn.IFNA(VLOOKUP($B19, '24-25 Plan Spend(tb update)'!$A$1:$M$1979, 6, FALSE), "")</f>
        <v>Reactive care</v>
      </c>
      <c r="E19" s="47" t="str">
        <f>_xlfn.IFNA(VLOOKUP($B19, '24-25 Plan Spend(tb update)'!$A$1:$M$1979, 7, FALSE), "")</f>
        <v>Block short-term nursing beds</v>
      </c>
      <c r="F19" s="47" t="str">
        <f>_xlfn.IFNA(VLOOKUP($B19, '24-25 Plan Spend(tb update)'!$A$1:$M$1979, 8, FALSE), "")</f>
        <v>Residential Placements</v>
      </c>
      <c r="G19" s="47" t="str">
        <f>_xlfn.IFNA(VLOOKUP($B19, '24-25 Plan Spend(tb update)'!$A$1:$M$1979, 9, FALSE), "")</f>
        <v>Short-term residential/nursing care for someone likely to require a longer-term care home replacement</v>
      </c>
      <c r="H19" s="47" t="str">
        <f>_xlfn.IFNA(VLOOKUP($B19, '24-25 Plan Spend(tb update)'!$A$1:$M$1979, 10, FALSE), "")</f>
        <v>ICB Discharge Funding</v>
      </c>
      <c r="I19" s="75">
        <f>_xlfn.IFNA(VLOOKUP($B19, '24-25 Plan Spend(tb update)'!$A$1:$M$1979, 11, FALSE), "")</f>
        <v>56235</v>
      </c>
      <c r="J19" s="45">
        <v>13942</v>
      </c>
      <c r="K19" s="48">
        <f>_xlfn.IFNA(VLOOKUP($B19, '24-25 Plan Spend(tb update)'!$A$1:$M$1979, 12, FALSE), "")</f>
        <v>10</v>
      </c>
      <c r="L19" s="46">
        <v>1</v>
      </c>
      <c r="M19" s="49" t="str">
        <f>_xlfn.IFNA(VLOOKUP($B19, '24-25 Plan Spend(tb update)'!$A$1:$M$1979, 13, FALSE), "")</f>
        <v>Number of beds</v>
      </c>
      <c r="N19" s="46" t="s">
        <v>346</v>
      </c>
      <c r="O19" s="40" t="s">
        <v>3626</v>
      </c>
      <c r="P19" s="81" t="str" cm="1">
        <f t="array" aca="1" ref="P19" ca="1">IF(INDIRECT("n19")="yes",ISBLANK(INDIRECT("o19")), "")</f>
        <v/>
      </c>
      <c r="Q19" s="81"/>
    </row>
    <row r="20" spans="1:17" ht="45" customHeight="1" x14ac:dyDescent="0.3">
      <c r="A20" s="32">
        <v>11</v>
      </c>
      <c r="B20" s="32" t="str">
        <f t="shared" si="0"/>
        <v>11Hillingdon</v>
      </c>
      <c r="C20" s="47">
        <f>_xlfn.IFNA(VLOOKUP($B20, '24-25 Plan Spend(tb update)'!$A$1:$M$1979, 5, FALSE), "")</f>
        <v>3</v>
      </c>
      <c r="D20" s="47" t="str">
        <f>_xlfn.IFNA(VLOOKUP($B20, '24-25 Plan Spend(tb update)'!$A$1:$M$1979, 6, FALSE), "")</f>
        <v>Reactive care</v>
      </c>
      <c r="E20" s="47" t="str">
        <f>_xlfn.IFNA(VLOOKUP($B20, '24-25 Plan Spend(tb update)'!$A$1:$M$1979, 7, FALSE), "")</f>
        <v>Deep clean &amp; house clearance contract</v>
      </c>
      <c r="F20" s="47" t="str">
        <f>_xlfn.IFNA(VLOOKUP($B20, '24-25 Plan Spend(tb update)'!$A$1:$M$1979, 8, FALSE), "")</f>
        <v>Housing Related Schemes</v>
      </c>
      <c r="G20" s="47" t="str">
        <f>_xlfn.IFNA(VLOOKUP($B20, '24-25 Plan Spend(tb update)'!$A$1:$M$1979, 9, FALSE), "")</f>
        <v>Deep clean &amp; house clearance contract</v>
      </c>
      <c r="H20" s="47" t="str">
        <f>_xlfn.IFNA(VLOOKUP($B20, '24-25 Plan Spend(tb update)'!$A$1:$M$1979, 10, FALSE), "")</f>
        <v>Local Authority Discharge Funding</v>
      </c>
      <c r="I20" s="75">
        <f>_xlfn.IFNA(VLOOKUP($B20, '24-25 Plan Spend(tb update)'!$A$1:$M$1979, 11, FALSE), "")</f>
        <v>8000</v>
      </c>
      <c r="J20" s="45">
        <v>2000</v>
      </c>
      <c r="K20" s="48">
        <f>_xlfn.IFNA(VLOOKUP($B20, '24-25 Plan Spend(tb update)'!$A$1:$M$1979, 12, FALSE), "")</f>
        <v>0</v>
      </c>
      <c r="L20" s="46">
        <v>3</v>
      </c>
      <c r="M20" s="49" t="str">
        <f>_xlfn.IFNA(VLOOKUP($B20, '24-25 Plan Spend(tb update)'!$A$1:$M$1979, 13, FALSE), "")</f>
        <v/>
      </c>
      <c r="N20" s="46" t="s">
        <v>346</v>
      </c>
      <c r="O20" s="40"/>
      <c r="P20" s="81" t="str" cm="1">
        <f t="array" aca="1" ref="P20" ca="1">IF(INDIRECT("n20")="yes",ISBLANK(INDIRECT("o20")), "")</f>
        <v/>
      </c>
      <c r="Q20" s="81"/>
    </row>
    <row r="21" spans="1:17" ht="45" customHeight="1" x14ac:dyDescent="0.3">
      <c r="A21" s="32">
        <v>12</v>
      </c>
      <c r="B21" s="32" t="str">
        <f t="shared" si="0"/>
        <v>12Hillingdon</v>
      </c>
      <c r="C21" s="47">
        <f>_xlfn.IFNA(VLOOKUP($B21, '24-25 Plan Spend(tb update)'!$A$1:$M$1979, 5, FALSE), "")</f>
        <v>3</v>
      </c>
      <c r="D21" s="47" t="str">
        <f>_xlfn.IFNA(VLOOKUP($B21, '24-25 Plan Spend(tb update)'!$A$1:$M$1979, 6, FALSE), "")</f>
        <v>Reactive care</v>
      </c>
      <c r="E21" s="47" t="str">
        <f>_xlfn.IFNA(VLOOKUP($B21, '24-25 Plan Spend(tb update)'!$A$1:$M$1979, 7, FALSE), "")</f>
        <v>Social Work 7-day Discharge Capacity</v>
      </c>
      <c r="F21" s="47" t="str">
        <f>_xlfn.IFNA(VLOOKUP($B21, '24-25 Plan Spend(tb update)'!$A$1:$M$1979, 8, FALSE), "")</f>
        <v>Integrated Care Planning and Navigation</v>
      </c>
      <c r="G21" s="47" t="str">
        <f>_xlfn.IFNA(VLOOKUP($B21, '24-25 Plan Spend(tb update)'!$A$1:$M$1979, 9, FALSE), "")</f>
        <v>Assessment teams/joint assessment</v>
      </c>
      <c r="H21" s="47" t="str">
        <f>_xlfn.IFNA(VLOOKUP($B21, '24-25 Plan Spend(tb update)'!$A$1:$M$1979, 10, FALSE), "")</f>
        <v>Local Authority Discharge Funding</v>
      </c>
      <c r="I21" s="75">
        <f>_xlfn.IFNA(VLOOKUP($B21, '24-25 Plan Spend(tb update)'!$A$1:$M$1979, 11, FALSE), "")</f>
        <v>57658</v>
      </c>
      <c r="J21" s="45">
        <v>14414</v>
      </c>
      <c r="K21" s="48">
        <f>_xlfn.IFNA(VLOOKUP($B21, '24-25 Plan Spend(tb update)'!$A$1:$M$1979, 12, FALSE), "")</f>
        <v>0</v>
      </c>
      <c r="L21" s="46">
        <v>51</v>
      </c>
      <c r="M21" s="49" t="str">
        <f>_xlfn.IFNA(VLOOKUP($B21, '24-25 Plan Spend(tb update)'!$A$1:$M$1979, 13, FALSE), "")</f>
        <v/>
      </c>
      <c r="N21" s="46" t="s">
        <v>346</v>
      </c>
      <c r="O21" s="40"/>
      <c r="P21" s="81" t="str" cm="1">
        <f t="array" aca="1" ref="P21" ca="1">IF(INDIRECT("n21")="yes",ISBLANK(INDIRECT("o21")), "")</f>
        <v/>
      </c>
      <c r="Q21" s="81"/>
    </row>
    <row r="22" spans="1:17" ht="45" customHeight="1" x14ac:dyDescent="0.3">
      <c r="A22" s="32">
        <v>13</v>
      </c>
      <c r="B22" s="32" t="str">
        <f t="shared" si="0"/>
        <v>13Hillingdon</v>
      </c>
      <c r="C22" s="47">
        <f>_xlfn.IFNA(VLOOKUP($B22, '24-25 Plan Spend(tb update)'!$A$1:$M$1979, 5, FALSE), "")</f>
        <v>3</v>
      </c>
      <c r="D22" s="47" t="str">
        <f>_xlfn.IFNA(VLOOKUP($B22, '24-25 Plan Spend(tb update)'!$A$1:$M$1979, 6, FALSE), "")</f>
        <v>Reactive care</v>
      </c>
      <c r="E22" s="47" t="str">
        <f>_xlfn.IFNA(VLOOKUP($B22, '24-25 Plan Spend(tb update)'!$A$1:$M$1979, 7, FALSE), "")</f>
        <v>Additional Brokerage Capacity</v>
      </c>
      <c r="F22" s="47" t="str">
        <f>_xlfn.IFNA(VLOOKUP($B22, '24-25 Plan Spend(tb update)'!$A$1:$M$1979, 8, FALSE), "")</f>
        <v>Enablers for Integration</v>
      </c>
      <c r="G22" s="47" t="str">
        <f>_xlfn.IFNA(VLOOKUP($B22, '24-25 Plan Spend(tb update)'!$A$1:$M$1979, 9, FALSE), "")</f>
        <v>Joint commissioning infrastructure</v>
      </c>
      <c r="H22" s="47" t="str">
        <f>_xlfn.IFNA(VLOOKUP($B22, '24-25 Plan Spend(tb update)'!$A$1:$M$1979, 10, FALSE), "")</f>
        <v>Local Authority Discharge Funding</v>
      </c>
      <c r="I22" s="75">
        <f>_xlfn.IFNA(VLOOKUP($B22, '24-25 Plan Spend(tb update)'!$A$1:$M$1979, 11, FALSE), "")</f>
        <v>63960</v>
      </c>
      <c r="J22" s="45">
        <v>15990</v>
      </c>
      <c r="K22" s="48">
        <f>_xlfn.IFNA(VLOOKUP($B22, '24-25 Plan Spend(tb update)'!$A$1:$M$1979, 12, FALSE), "")</f>
        <v>0</v>
      </c>
      <c r="L22" s="46">
        <v>121</v>
      </c>
      <c r="M22" s="49" t="str">
        <f>_xlfn.IFNA(VLOOKUP($B22, '24-25 Plan Spend(tb update)'!$A$1:$M$1979, 13, FALSE), "")</f>
        <v/>
      </c>
      <c r="N22" s="46" t="s">
        <v>346</v>
      </c>
      <c r="O22" s="40" t="s">
        <v>3629</v>
      </c>
      <c r="P22" s="81" t="str" cm="1">
        <f t="array" aca="1" ref="P22" ca="1">IF(INDIRECT("n22")="yes",ISBLANK(INDIRECT("o22")), "")</f>
        <v/>
      </c>
      <c r="Q22" s="81"/>
    </row>
    <row r="23" spans="1:17" ht="45" customHeight="1" x14ac:dyDescent="0.3">
      <c r="A23" s="32">
        <v>14</v>
      </c>
      <c r="B23" s="32" t="str">
        <f t="shared" si="0"/>
        <v>14Hillingdon</v>
      </c>
      <c r="C23" s="47">
        <f>_xlfn.IFNA(VLOOKUP($B23, '24-25 Plan Spend(tb update)'!$A$1:$M$1979, 5, FALSE), "")</f>
        <v>3</v>
      </c>
      <c r="D23" s="47" t="str">
        <f>_xlfn.IFNA(VLOOKUP($B23, '24-25 Plan Spend(tb update)'!$A$1:$M$1979, 6, FALSE), "")</f>
        <v>Reactive care</v>
      </c>
      <c r="E23" s="47" t="str">
        <f>_xlfn.IFNA(VLOOKUP($B23, '24-25 Plan Spend(tb update)'!$A$1:$M$1979, 7, FALSE), "")</f>
        <v>Rehab beds in Furness Ward, Willesden.</v>
      </c>
      <c r="F23" s="47" t="str">
        <f>_xlfn.IFNA(VLOOKUP($B23, '24-25 Plan Spend(tb update)'!$A$1:$M$1979, 8, FALSE), "")</f>
        <v>Bed based intermediate Care Services (Reablement, rehabilitation, wider short-term services supporting recovery)</v>
      </c>
      <c r="G23" s="47" t="str">
        <f>_xlfn.IFNA(VLOOKUP($B23, '24-25 Plan Spend(tb update)'!$A$1:$M$1979, 9, FALSE), "")</f>
        <v>Bed-based intermediate care with rehabilitation (to support discharge)</v>
      </c>
      <c r="H23" s="47" t="str">
        <f>_xlfn.IFNA(VLOOKUP($B23, '24-25 Plan Spend(tb update)'!$A$1:$M$1979, 10, FALSE), "")</f>
        <v>ICB Discharge Funding</v>
      </c>
      <c r="I23" s="75">
        <f>_xlfn.IFNA(VLOOKUP($B23, '24-25 Plan Spend(tb update)'!$A$1:$M$1979, 11, FALSE), "")</f>
        <v>120575</v>
      </c>
      <c r="J23" s="45">
        <v>40192</v>
      </c>
      <c r="K23" s="48">
        <f>_xlfn.IFNA(VLOOKUP($B23, '24-25 Plan Spend(tb update)'!$A$1:$M$1979, 12, FALSE), "")</f>
        <v>19</v>
      </c>
      <c r="L23" s="46">
        <v>4</v>
      </c>
      <c r="M23" s="49" t="str">
        <f>_xlfn.IFNA(VLOOKUP($B23, '24-25 Plan Spend(tb update)'!$A$1:$M$1979, 13, FALSE), "")</f>
        <v>Number of placements</v>
      </c>
      <c r="N23" s="46" t="s">
        <v>346</v>
      </c>
      <c r="O23" s="40"/>
      <c r="P23" s="81" t="str" cm="1">
        <f t="array" aca="1" ref="P23" ca="1">IF(INDIRECT("n23")="yes",ISBLANK(INDIRECT("o23")), "")</f>
        <v/>
      </c>
      <c r="Q23" s="81"/>
    </row>
    <row r="24" spans="1:17" ht="45" customHeight="1" x14ac:dyDescent="0.3">
      <c r="A24" s="32">
        <v>15</v>
      </c>
      <c r="B24" s="32" t="str">
        <f t="shared" si="0"/>
        <v>15Hillingdon</v>
      </c>
      <c r="C24" s="47">
        <f>_xlfn.IFNA(VLOOKUP($B24, '24-25 Plan Spend(tb update)'!$A$1:$M$1979, 5, FALSE), "")</f>
        <v>3</v>
      </c>
      <c r="D24" s="47" t="str">
        <f>_xlfn.IFNA(VLOOKUP($B24, '24-25 Plan Spend(tb update)'!$A$1:$M$1979, 6, FALSE), "")</f>
        <v>Reactive care</v>
      </c>
      <c r="E24" s="47" t="str">
        <f>_xlfn.IFNA(VLOOKUP($B24, '24-25 Plan Spend(tb update)'!$A$1:$M$1979, 7, FALSE), "")</f>
        <v>Supporting patients where there is unclear commissioning (non-CHC)</v>
      </c>
      <c r="F24" s="47" t="str">
        <f>_xlfn.IFNA(VLOOKUP($B24, '24-25 Plan Spend(tb update)'!$A$1:$M$1979, 8, FALSE), "")</f>
        <v>High Impact Change Model for Managing Transfer of Care</v>
      </c>
      <c r="G24" s="47" t="str">
        <f>_xlfn.IFNA(VLOOKUP($B24, '24-25 Plan Spend(tb update)'!$A$1:$M$1979, 9, FALSE), "")</f>
        <v>Multi-Disciplinary/Multi-Agency Discharge Teams supporting discharge</v>
      </c>
      <c r="H24" s="47" t="str">
        <f>_xlfn.IFNA(VLOOKUP($B24, '24-25 Plan Spend(tb update)'!$A$1:$M$1979, 10, FALSE), "")</f>
        <v>ICB Discharge Funding</v>
      </c>
      <c r="I24" s="75">
        <f>_xlfn.IFNA(VLOOKUP($B24, '24-25 Plan Spend(tb update)'!$A$1:$M$1979, 11, FALSE), "")</f>
        <v>220584</v>
      </c>
      <c r="J24" s="45">
        <v>0</v>
      </c>
      <c r="K24" s="48">
        <f>_xlfn.IFNA(VLOOKUP($B24, '24-25 Plan Spend(tb update)'!$A$1:$M$1979, 12, FALSE), "")</f>
        <v>0</v>
      </c>
      <c r="L24" s="46">
        <v>0</v>
      </c>
      <c r="M24" s="49" t="str">
        <f>_xlfn.IFNA(VLOOKUP($B24, '24-25 Plan Spend(tb update)'!$A$1:$M$1979, 13, FALSE), "")</f>
        <v/>
      </c>
      <c r="N24" s="46" t="s">
        <v>346</v>
      </c>
      <c r="O24" s="40" t="s">
        <v>3622</v>
      </c>
      <c r="P24" s="81" t="str" cm="1">
        <f t="array" aca="1" ref="P24" ca="1">IF(INDIRECT("n24")="yes",ISBLANK(INDIRECT("o24")), "")</f>
        <v/>
      </c>
      <c r="Q24" s="81"/>
    </row>
    <row r="25" spans="1:17" ht="45" customHeight="1" x14ac:dyDescent="0.3">
      <c r="A25" s="32">
        <v>16</v>
      </c>
      <c r="B25" s="32" t="str">
        <f t="shared" si="0"/>
        <v>16Hillingdon</v>
      </c>
      <c r="C25" s="47">
        <f>_xlfn.IFNA(VLOOKUP($B25, '24-25 Plan Spend(tb update)'!$A$1:$M$1979, 5, FALSE), "")</f>
        <v>3</v>
      </c>
      <c r="D25" s="47" t="str">
        <f>_xlfn.IFNA(VLOOKUP($B25, '24-25 Plan Spend(tb update)'!$A$1:$M$1979, 6, FALSE), "")</f>
        <v>Reactive care</v>
      </c>
      <c r="E25" s="47" t="str">
        <f>_xlfn.IFNA(VLOOKUP($B25, '24-25 Plan Spend(tb update)'!$A$1:$M$1979, 7, FALSE), "")</f>
        <v>Central ICB Support for Borough based teams</v>
      </c>
      <c r="F25" s="47" t="str">
        <f>_xlfn.IFNA(VLOOKUP($B25, '24-25 Plan Spend(tb update)'!$A$1:$M$1979, 8, FALSE), "")</f>
        <v>Workforce recruitment and retention</v>
      </c>
      <c r="G25" s="47" t="str">
        <f>_xlfn.IFNA(VLOOKUP($B25, '24-25 Plan Spend(tb update)'!$A$1:$M$1979, 9, FALSE), "")</f>
        <v>Local recruitment initiatives</v>
      </c>
      <c r="H25" s="47" t="str">
        <f>_xlfn.IFNA(VLOOKUP($B25, '24-25 Plan Spend(tb update)'!$A$1:$M$1979, 10, FALSE), "")</f>
        <v>ICB Discharge Funding</v>
      </c>
      <c r="I25" s="75">
        <f>_xlfn.IFNA(VLOOKUP($B25, '24-25 Plan Spend(tb update)'!$A$1:$M$1979, 11, FALSE), "")</f>
        <v>50500</v>
      </c>
      <c r="J25" s="45">
        <v>12625</v>
      </c>
      <c r="K25" s="48">
        <f>_xlfn.IFNA(VLOOKUP($B25, '24-25 Plan Spend(tb update)'!$A$1:$M$1979, 12, FALSE), "")</f>
        <v>1</v>
      </c>
      <c r="L25" s="46">
        <v>1</v>
      </c>
      <c r="M25" s="49" t="str">
        <f>_xlfn.IFNA(VLOOKUP($B25, '24-25 Plan Spend(tb update)'!$A$1:$M$1979, 13, FALSE), "")</f>
        <v>WTE's gained</v>
      </c>
      <c r="N25" s="46" t="s">
        <v>346</v>
      </c>
      <c r="O25" s="40"/>
      <c r="P25" s="81" t="str" cm="1">
        <f t="array" aca="1" ref="P25" ca="1">IF(INDIRECT("n25")="yes",ISBLANK(INDIRECT("o25")), "")</f>
        <v/>
      </c>
      <c r="Q25" s="81"/>
    </row>
    <row r="26" spans="1:17" ht="45" customHeight="1" x14ac:dyDescent="0.3">
      <c r="A26" s="32">
        <v>17</v>
      </c>
      <c r="B26" s="32" t="str">
        <f t="shared" si="0"/>
        <v>17Hillingdon</v>
      </c>
      <c r="C26" s="47">
        <f>_xlfn.IFNA(VLOOKUP($B26, '24-25 Plan Spend(tb update)'!$A$1:$M$1979, 5, FALSE), "")</f>
        <v>3</v>
      </c>
      <c r="D26" s="47" t="str">
        <f>_xlfn.IFNA(VLOOKUP($B26, '24-25 Plan Spend(tb update)'!$A$1:$M$1979, 6, FALSE), "")</f>
        <v>Reactive care</v>
      </c>
      <c r="E26" s="47" t="str">
        <f>_xlfn.IFNA(VLOOKUP($B26, '24-25 Plan Spend(tb update)'!$A$1:$M$1979, 7, FALSE), "")</f>
        <v>Health funding for complex care patients in P3 beds/other settings. For conditions including dementia and challenging behaviour</v>
      </c>
      <c r="F26" s="47" t="str">
        <f>_xlfn.IFNA(VLOOKUP($B26, '24-25 Plan Spend(tb update)'!$A$1:$M$1979, 8, FALSE), "")</f>
        <v>Bed based intermediate Care Services (Reablement, rehabilitation, wider short-term services supporting recovery)</v>
      </c>
      <c r="G26" s="47" t="str">
        <f>_xlfn.IFNA(VLOOKUP($B26, '24-25 Plan Spend(tb update)'!$A$1:$M$1979, 9, FALSE), "")</f>
        <v>Bed-based intermediate care with rehabilitation (to support discharge)</v>
      </c>
      <c r="H26" s="47" t="str">
        <f>_xlfn.IFNA(VLOOKUP($B26, '24-25 Plan Spend(tb update)'!$A$1:$M$1979, 10, FALSE), "")</f>
        <v>ICB Discharge Funding</v>
      </c>
      <c r="I26" s="75">
        <f>_xlfn.IFNA(VLOOKUP($B26, '24-25 Plan Spend(tb update)'!$A$1:$M$1979, 11, FALSE), "")</f>
        <v>934446</v>
      </c>
      <c r="J26" s="45">
        <v>0</v>
      </c>
      <c r="K26" s="48">
        <f>_xlfn.IFNA(VLOOKUP($B26, '24-25 Plan Spend(tb update)'!$A$1:$M$1979, 12, FALSE), "")</f>
        <v>20</v>
      </c>
      <c r="L26" s="46">
        <v>0</v>
      </c>
      <c r="M26" s="49" t="str">
        <f>_xlfn.IFNA(VLOOKUP($B26, '24-25 Plan Spend(tb update)'!$A$1:$M$1979, 13, FALSE), "")</f>
        <v>Number of placements</v>
      </c>
      <c r="N26" s="46" t="s">
        <v>346</v>
      </c>
      <c r="O26" s="40" t="s">
        <v>3628</v>
      </c>
      <c r="P26" s="81" t="str" cm="1">
        <f t="array" aca="1" ref="P26" ca="1">IF(INDIRECT("n26")="yes",ISBLANK(INDIRECT("o26")), "")</f>
        <v/>
      </c>
      <c r="Q26" s="81"/>
    </row>
    <row r="27" spans="1:17" ht="45" customHeight="1" x14ac:dyDescent="0.3">
      <c r="A27" s="32">
        <v>18</v>
      </c>
      <c r="B27" s="32" t="str">
        <f t="shared" si="0"/>
        <v>18Hillingdon</v>
      </c>
      <c r="C27" s="47" t="str">
        <f>_xlfn.IFNA(VLOOKUP($B27, '24-25 Plan Spend(tb update)'!$A$1:$M$1979, 5, FALSE), "")</f>
        <v/>
      </c>
      <c r="D27" s="47" t="str">
        <f>_xlfn.IFNA(VLOOKUP($B27, '24-25 Plan Spend(tb update)'!$A$1:$M$1979, 6, FALSE), "")</f>
        <v/>
      </c>
      <c r="E27" s="47" t="str">
        <f>_xlfn.IFNA(VLOOKUP($B27, '24-25 Plan Spend(tb update)'!$A$1:$M$1979, 7, FALSE), "")</f>
        <v/>
      </c>
      <c r="F27" s="47" t="str">
        <f>_xlfn.IFNA(VLOOKUP($B27, '24-25 Plan Spend(tb update)'!$A$1:$M$1979, 8, FALSE), "")</f>
        <v/>
      </c>
      <c r="G27" s="47" t="str">
        <f>_xlfn.IFNA(VLOOKUP($B27, '24-25 Plan Spend(tb update)'!$A$1:$M$1979, 9, FALSE), "")</f>
        <v/>
      </c>
      <c r="H27" s="47" t="str">
        <f>_xlfn.IFNA(VLOOKUP($B27, '24-25 Plan Spend(tb update)'!$A$1:$M$1979, 10, FALSE), "")</f>
        <v/>
      </c>
      <c r="I27" s="75" t="str">
        <f>_xlfn.IFNA(VLOOKUP($B27, '24-25 Plan Spend(tb update)'!$A$1:$M$1979, 11, FALSE), "")</f>
        <v/>
      </c>
      <c r="J27" s="45"/>
      <c r="K27" s="48" t="str">
        <f>_xlfn.IFNA(VLOOKUP($B27, '24-25 Plan Spend(tb update)'!$A$1:$M$1979, 12, FALSE), "")</f>
        <v/>
      </c>
      <c r="L27" s="46"/>
      <c r="M27" s="49" t="str">
        <f>_xlfn.IFNA(VLOOKUP($B27, '24-25 Plan Spend(tb update)'!$A$1:$M$1979, 13, FALSE), "")</f>
        <v/>
      </c>
      <c r="N27" s="46"/>
      <c r="O27" s="40"/>
      <c r="P27" s="81" t="str" cm="1">
        <f t="array" aca="1" ref="P27" ca="1">IF(INDIRECT("n27")="yes",ISBLANK(INDIRECT("o27")), "")</f>
        <v/>
      </c>
      <c r="Q27" s="81"/>
    </row>
    <row r="28" spans="1:17" ht="45" customHeight="1" x14ac:dyDescent="0.3">
      <c r="A28" s="32">
        <v>19</v>
      </c>
      <c r="B28" s="32" t="str">
        <f t="shared" si="0"/>
        <v>19Hillingdon</v>
      </c>
      <c r="C28" s="47" t="str">
        <f>_xlfn.IFNA(VLOOKUP($B28, '24-25 Plan Spend(tb update)'!$A$1:$M$1979, 5, FALSE), "")</f>
        <v/>
      </c>
      <c r="D28" s="47" t="str">
        <f>_xlfn.IFNA(VLOOKUP($B28, '24-25 Plan Spend(tb update)'!$A$1:$M$1979, 6, FALSE), "")</f>
        <v/>
      </c>
      <c r="E28" s="47" t="str">
        <f>_xlfn.IFNA(VLOOKUP($B28, '24-25 Plan Spend(tb update)'!$A$1:$M$1979, 7, FALSE), "")</f>
        <v/>
      </c>
      <c r="F28" s="47" t="str">
        <f>_xlfn.IFNA(VLOOKUP($B28, '24-25 Plan Spend(tb update)'!$A$1:$M$1979, 8, FALSE), "")</f>
        <v/>
      </c>
      <c r="G28" s="47" t="str">
        <f>_xlfn.IFNA(VLOOKUP($B28, '24-25 Plan Spend(tb update)'!$A$1:$M$1979, 9, FALSE), "")</f>
        <v/>
      </c>
      <c r="H28" s="47" t="str">
        <f>_xlfn.IFNA(VLOOKUP($B28, '24-25 Plan Spend(tb update)'!$A$1:$M$1979, 10, FALSE), "")</f>
        <v/>
      </c>
      <c r="I28" s="75" t="str">
        <f>_xlfn.IFNA(VLOOKUP($B28, '24-25 Plan Spend(tb update)'!$A$1:$M$1979, 11, FALSE), "")</f>
        <v/>
      </c>
      <c r="J28" s="45"/>
      <c r="K28" s="48" t="str">
        <f>_xlfn.IFNA(VLOOKUP($B28, '24-25 Plan Spend(tb update)'!$A$1:$M$1979, 12, FALSE), "")</f>
        <v/>
      </c>
      <c r="L28" s="46"/>
      <c r="M28" s="49" t="str">
        <f>_xlfn.IFNA(VLOOKUP($B28, '24-25 Plan Spend(tb update)'!$A$1:$M$1979, 13, FALSE), "")</f>
        <v/>
      </c>
      <c r="N28" s="46"/>
      <c r="O28" s="40"/>
      <c r="P28" s="81" t="str" cm="1">
        <f t="array" aca="1" ref="P28" ca="1">IF(INDIRECT("n28")="yes",ISBLANK(INDIRECT("o28")), "")</f>
        <v/>
      </c>
      <c r="Q28" s="81"/>
    </row>
    <row r="29" spans="1:17" ht="45" customHeight="1" x14ac:dyDescent="0.3">
      <c r="A29" s="32">
        <v>20</v>
      </c>
      <c r="B29" s="32" t="str">
        <f t="shared" si="0"/>
        <v>20Hillingdon</v>
      </c>
      <c r="C29" s="47" t="str">
        <f>_xlfn.IFNA(VLOOKUP($B29, '24-25 Plan Spend(tb update)'!$A$1:$M$1979, 5, FALSE), "")</f>
        <v/>
      </c>
      <c r="D29" s="47" t="str">
        <f>_xlfn.IFNA(VLOOKUP($B29, '24-25 Plan Spend(tb update)'!$A$1:$M$1979, 6, FALSE), "")</f>
        <v/>
      </c>
      <c r="E29" s="47" t="str">
        <f>_xlfn.IFNA(VLOOKUP($B29, '24-25 Plan Spend(tb update)'!$A$1:$M$1979, 7, FALSE), "")</f>
        <v/>
      </c>
      <c r="F29" s="47" t="str">
        <f>_xlfn.IFNA(VLOOKUP($B29, '24-25 Plan Spend(tb update)'!$A$1:$M$1979, 8, FALSE), "")</f>
        <v/>
      </c>
      <c r="G29" s="47" t="str">
        <f>_xlfn.IFNA(VLOOKUP($B29, '24-25 Plan Spend(tb update)'!$A$1:$M$1979, 9, FALSE), "")</f>
        <v/>
      </c>
      <c r="H29" s="47" t="str">
        <f>_xlfn.IFNA(VLOOKUP($B29, '24-25 Plan Spend(tb update)'!$A$1:$M$1979, 10, FALSE), "")</f>
        <v/>
      </c>
      <c r="I29" s="75" t="str">
        <f>_xlfn.IFNA(VLOOKUP($B29, '24-25 Plan Spend(tb update)'!$A$1:$M$1979, 11, FALSE), "")</f>
        <v/>
      </c>
      <c r="J29" s="45"/>
      <c r="K29" s="48" t="str">
        <f>_xlfn.IFNA(VLOOKUP($B29, '24-25 Plan Spend(tb update)'!$A$1:$M$1979, 12, FALSE), "")</f>
        <v/>
      </c>
      <c r="L29" s="46"/>
      <c r="M29" s="49" t="str">
        <f>_xlfn.IFNA(VLOOKUP($B29, '24-25 Plan Spend(tb update)'!$A$1:$M$1979, 13, FALSE), "")</f>
        <v/>
      </c>
      <c r="N29" s="46"/>
      <c r="O29" s="40"/>
      <c r="P29" s="81" t="str" cm="1">
        <f t="array" aca="1" ref="P29" ca="1">IF(INDIRECT("n29")="yes",ISBLANK(INDIRECT("o29")), "")</f>
        <v/>
      </c>
      <c r="Q29" s="81"/>
    </row>
    <row r="30" spans="1:17" ht="45" customHeight="1" x14ac:dyDescent="0.3">
      <c r="A30" s="32">
        <v>21</v>
      </c>
      <c r="B30" s="32" t="str">
        <f t="shared" si="0"/>
        <v>21Hillingdon</v>
      </c>
      <c r="C30" s="47" t="str">
        <f>_xlfn.IFNA(VLOOKUP($B30, '24-25 Plan Spend(tb update)'!$A$1:$M$1979, 5, FALSE), "")</f>
        <v/>
      </c>
      <c r="D30" s="47" t="str">
        <f>_xlfn.IFNA(VLOOKUP($B30, '24-25 Plan Spend(tb update)'!$A$1:$M$1979, 6, FALSE), "")</f>
        <v/>
      </c>
      <c r="E30" s="47" t="str">
        <f>_xlfn.IFNA(VLOOKUP($B30, '24-25 Plan Spend(tb update)'!$A$1:$M$1979, 7, FALSE), "")</f>
        <v/>
      </c>
      <c r="F30" s="47" t="str">
        <f>_xlfn.IFNA(VLOOKUP($B30, '24-25 Plan Spend(tb update)'!$A$1:$M$1979, 8, FALSE), "")</f>
        <v/>
      </c>
      <c r="G30" s="47" t="str">
        <f>_xlfn.IFNA(VLOOKUP($B30, '24-25 Plan Spend(tb update)'!$A$1:$M$1979, 9, FALSE), "")</f>
        <v/>
      </c>
      <c r="H30" s="47" t="str">
        <f>_xlfn.IFNA(VLOOKUP($B30, '24-25 Plan Spend(tb update)'!$A$1:$M$1979, 10, FALSE), "")</f>
        <v/>
      </c>
      <c r="I30" s="75" t="str">
        <f>_xlfn.IFNA(VLOOKUP($B30, '24-25 Plan Spend(tb update)'!$A$1:$M$1979, 11, FALSE), "")</f>
        <v/>
      </c>
      <c r="J30" s="45"/>
      <c r="K30" s="48" t="str">
        <f>_xlfn.IFNA(VLOOKUP($B30, '24-25 Plan Spend(tb update)'!$A$1:$M$1979, 12, FALSE), "")</f>
        <v/>
      </c>
      <c r="L30" s="46"/>
      <c r="M30" s="49" t="str">
        <f>_xlfn.IFNA(VLOOKUP($B30, '24-25 Plan Spend(tb update)'!$A$1:$M$1979, 13, FALSE), "")</f>
        <v/>
      </c>
      <c r="N30" s="46"/>
      <c r="O30" s="40"/>
      <c r="P30" s="81" t="str" cm="1">
        <f t="array" aca="1" ref="P30" ca="1">IF(INDIRECT("n30")="yes",ISBLANK(INDIRECT("o30")), "")</f>
        <v/>
      </c>
      <c r="Q30" s="81"/>
    </row>
    <row r="31" spans="1:17" ht="45" customHeight="1" x14ac:dyDescent="0.3">
      <c r="A31" s="32">
        <v>22</v>
      </c>
      <c r="B31" s="32" t="str">
        <f t="shared" si="0"/>
        <v>22Hillingdon</v>
      </c>
      <c r="C31" s="47" t="str">
        <f>_xlfn.IFNA(VLOOKUP($B31, '24-25 Plan Spend(tb update)'!$A$1:$M$1979, 5, FALSE), "")</f>
        <v/>
      </c>
      <c r="D31" s="47" t="str">
        <f>_xlfn.IFNA(VLOOKUP($B31, '24-25 Plan Spend(tb update)'!$A$1:$M$1979, 6, FALSE), "")</f>
        <v/>
      </c>
      <c r="E31" s="47" t="str">
        <f>_xlfn.IFNA(VLOOKUP($B31, '24-25 Plan Spend(tb update)'!$A$1:$M$1979, 7, FALSE), "")</f>
        <v/>
      </c>
      <c r="F31" s="47" t="str">
        <f>_xlfn.IFNA(VLOOKUP($B31, '24-25 Plan Spend(tb update)'!$A$1:$M$1979, 8, FALSE), "")</f>
        <v/>
      </c>
      <c r="G31" s="47" t="str">
        <f>_xlfn.IFNA(VLOOKUP($B31, '24-25 Plan Spend(tb update)'!$A$1:$M$1979, 9, FALSE), "")</f>
        <v/>
      </c>
      <c r="H31" s="47" t="str">
        <f>_xlfn.IFNA(VLOOKUP($B31, '24-25 Plan Spend(tb update)'!$A$1:$M$1979, 10, FALSE), "")</f>
        <v/>
      </c>
      <c r="I31" s="75" t="str">
        <f>_xlfn.IFNA(VLOOKUP($B31, '24-25 Plan Spend(tb update)'!$A$1:$M$1979, 11, FALSE), "")</f>
        <v/>
      </c>
      <c r="J31" s="45"/>
      <c r="K31" s="48" t="str">
        <f>_xlfn.IFNA(VLOOKUP($B31, '24-25 Plan Spend(tb update)'!$A$1:$M$1979, 12, FALSE), "")</f>
        <v/>
      </c>
      <c r="L31" s="46"/>
      <c r="M31" s="49" t="str">
        <f>_xlfn.IFNA(VLOOKUP($B31, '24-25 Plan Spend(tb update)'!$A$1:$M$1979, 13, FALSE), "")</f>
        <v/>
      </c>
      <c r="N31" s="46"/>
      <c r="O31" s="40"/>
      <c r="P31" s="81" t="str" cm="1">
        <f t="array" aca="1" ref="P31" ca="1">IF(INDIRECT("n31")="yes",ISBLANK(INDIRECT("o31")), "")</f>
        <v/>
      </c>
      <c r="Q31" s="81"/>
    </row>
    <row r="32" spans="1:17" ht="45" customHeight="1" x14ac:dyDescent="0.3">
      <c r="A32" s="32">
        <v>23</v>
      </c>
      <c r="B32" s="32" t="str">
        <f t="shared" si="0"/>
        <v>23Hillingdon</v>
      </c>
      <c r="C32" s="47" t="str">
        <f>_xlfn.IFNA(VLOOKUP($B32, '24-25 Plan Spend(tb update)'!$A$1:$M$1979, 5, FALSE), "")</f>
        <v/>
      </c>
      <c r="D32" s="47" t="str">
        <f>_xlfn.IFNA(VLOOKUP($B32, '24-25 Plan Spend(tb update)'!$A$1:$M$1979, 6, FALSE), "")</f>
        <v/>
      </c>
      <c r="E32" s="47" t="str">
        <f>_xlfn.IFNA(VLOOKUP($B32, '24-25 Plan Spend(tb update)'!$A$1:$M$1979, 7, FALSE), "")</f>
        <v/>
      </c>
      <c r="F32" s="47" t="str">
        <f>_xlfn.IFNA(VLOOKUP($B32, '24-25 Plan Spend(tb update)'!$A$1:$M$1979, 8, FALSE), "")</f>
        <v/>
      </c>
      <c r="G32" s="47" t="str">
        <f>_xlfn.IFNA(VLOOKUP($B32, '24-25 Plan Spend(tb update)'!$A$1:$M$1979, 9, FALSE), "")</f>
        <v/>
      </c>
      <c r="H32" s="47" t="str">
        <f>_xlfn.IFNA(VLOOKUP($B32, '24-25 Plan Spend(tb update)'!$A$1:$M$1979, 10, FALSE), "")</f>
        <v/>
      </c>
      <c r="I32" s="75" t="str">
        <f>_xlfn.IFNA(VLOOKUP($B32, '24-25 Plan Spend(tb update)'!$A$1:$M$1979, 11, FALSE), "")</f>
        <v/>
      </c>
      <c r="J32" s="45"/>
      <c r="K32" s="48" t="str">
        <f>_xlfn.IFNA(VLOOKUP($B32, '24-25 Plan Spend(tb update)'!$A$1:$M$1979, 12, FALSE), "")</f>
        <v/>
      </c>
      <c r="L32" s="46"/>
      <c r="M32" s="49" t="str">
        <f>_xlfn.IFNA(VLOOKUP($B32, '24-25 Plan Spend(tb update)'!$A$1:$M$1979, 13, FALSE), "")</f>
        <v/>
      </c>
      <c r="N32" s="46"/>
      <c r="O32" s="40"/>
      <c r="P32" s="81" t="str" cm="1">
        <f t="array" aca="1" ref="P32" ca="1">IF(INDIRECT("n32")="yes",ISBLANK(INDIRECT("o32")), "")</f>
        <v/>
      </c>
      <c r="Q32" s="81"/>
    </row>
    <row r="33" spans="1:17" ht="45" customHeight="1" x14ac:dyDescent="0.3">
      <c r="A33" s="32">
        <v>24</v>
      </c>
      <c r="B33" s="32" t="str">
        <f t="shared" si="0"/>
        <v>24Hillingdon</v>
      </c>
      <c r="C33" s="47" t="str">
        <f>_xlfn.IFNA(VLOOKUP($B33, '24-25 Plan Spend(tb update)'!$A$1:$M$1979, 5, FALSE), "")</f>
        <v/>
      </c>
      <c r="D33" s="47" t="str">
        <f>_xlfn.IFNA(VLOOKUP($B33, '24-25 Plan Spend(tb update)'!$A$1:$M$1979, 6, FALSE), "")</f>
        <v/>
      </c>
      <c r="E33" s="47" t="str">
        <f>_xlfn.IFNA(VLOOKUP($B33, '24-25 Plan Spend(tb update)'!$A$1:$M$1979, 7, FALSE), "")</f>
        <v/>
      </c>
      <c r="F33" s="47" t="str">
        <f>_xlfn.IFNA(VLOOKUP($B33, '24-25 Plan Spend(tb update)'!$A$1:$M$1979, 8, FALSE), "")</f>
        <v/>
      </c>
      <c r="G33" s="47" t="str">
        <f>_xlfn.IFNA(VLOOKUP($B33, '24-25 Plan Spend(tb update)'!$A$1:$M$1979, 9, FALSE), "")</f>
        <v/>
      </c>
      <c r="H33" s="47" t="str">
        <f>_xlfn.IFNA(VLOOKUP($B33, '24-25 Plan Spend(tb update)'!$A$1:$M$1979, 10, FALSE), "")</f>
        <v/>
      </c>
      <c r="I33" s="75" t="str">
        <f>_xlfn.IFNA(VLOOKUP($B33, '24-25 Plan Spend(tb update)'!$A$1:$M$1979, 11, FALSE), "")</f>
        <v/>
      </c>
      <c r="J33" s="45"/>
      <c r="K33" s="48" t="str">
        <f>_xlfn.IFNA(VLOOKUP($B33, '24-25 Plan Spend(tb update)'!$A$1:$M$1979, 12, FALSE), "")</f>
        <v/>
      </c>
      <c r="L33" s="46"/>
      <c r="M33" s="49" t="str">
        <f>_xlfn.IFNA(VLOOKUP($B33, '24-25 Plan Spend(tb update)'!$A$1:$M$1979, 13, FALSE), "")</f>
        <v/>
      </c>
      <c r="N33" s="46"/>
      <c r="O33" s="40"/>
      <c r="P33" s="81" t="str" cm="1">
        <f t="array" aca="1" ref="P33" ca="1">IF(INDIRECT("n33")="yes",ISBLANK(INDIRECT("o33")), "")</f>
        <v/>
      </c>
      <c r="Q33" s="81"/>
    </row>
    <row r="34" spans="1:17" ht="45" customHeight="1" x14ac:dyDescent="0.3">
      <c r="A34" s="32">
        <v>25</v>
      </c>
      <c r="B34" s="32" t="str">
        <f t="shared" si="0"/>
        <v>25Hillingdon</v>
      </c>
      <c r="C34" s="47" t="str">
        <f>_xlfn.IFNA(VLOOKUP($B34, '24-25 Plan Spend(tb update)'!$A$1:$M$1979, 5, FALSE), "")</f>
        <v/>
      </c>
      <c r="D34" s="47" t="str">
        <f>_xlfn.IFNA(VLOOKUP($B34, '24-25 Plan Spend(tb update)'!$A$1:$M$1979, 6, FALSE), "")</f>
        <v/>
      </c>
      <c r="E34" s="47" t="str">
        <f>_xlfn.IFNA(VLOOKUP($B34, '24-25 Plan Spend(tb update)'!$A$1:$M$1979, 7, FALSE), "")</f>
        <v/>
      </c>
      <c r="F34" s="47" t="str">
        <f>_xlfn.IFNA(VLOOKUP($B34, '24-25 Plan Spend(tb update)'!$A$1:$M$1979, 8, FALSE), "")</f>
        <v/>
      </c>
      <c r="G34" s="47" t="str">
        <f>_xlfn.IFNA(VLOOKUP($B34, '24-25 Plan Spend(tb update)'!$A$1:$M$1979, 9, FALSE), "")</f>
        <v/>
      </c>
      <c r="H34" s="47" t="str">
        <f>_xlfn.IFNA(VLOOKUP($B34, '24-25 Plan Spend(tb update)'!$A$1:$M$1979, 10, FALSE), "")</f>
        <v/>
      </c>
      <c r="I34" s="75" t="str">
        <f>_xlfn.IFNA(VLOOKUP($B34, '24-25 Plan Spend(tb update)'!$A$1:$M$1979, 11, FALSE), "")</f>
        <v/>
      </c>
      <c r="J34" s="45"/>
      <c r="K34" s="48" t="str">
        <f>_xlfn.IFNA(VLOOKUP($B34, '24-25 Plan Spend(tb update)'!$A$1:$M$1979, 12, FALSE), "")</f>
        <v/>
      </c>
      <c r="L34" s="46"/>
      <c r="M34" s="49" t="str">
        <f>_xlfn.IFNA(VLOOKUP($B34, '24-25 Plan Spend(tb update)'!$A$1:$M$1979, 13, FALSE), "")</f>
        <v/>
      </c>
      <c r="N34" s="46"/>
      <c r="O34" s="40"/>
      <c r="P34" s="81" t="str" cm="1">
        <f t="array" aca="1" ref="P34" ca="1">IF(INDIRECT("n34")="yes",ISBLANK(INDIRECT("o34")), "")</f>
        <v/>
      </c>
      <c r="Q34" s="81"/>
    </row>
    <row r="35" spans="1:17" ht="45" customHeight="1" x14ac:dyDescent="0.3">
      <c r="A35" s="32">
        <v>26</v>
      </c>
      <c r="B35" s="32" t="str">
        <f t="shared" si="0"/>
        <v>26Hillingdon</v>
      </c>
      <c r="C35" s="47" t="str">
        <f>_xlfn.IFNA(VLOOKUP($B35, '24-25 Plan Spend(tb update)'!$A$1:$M$1979, 5, FALSE), "")</f>
        <v/>
      </c>
      <c r="D35" s="47" t="str">
        <f>_xlfn.IFNA(VLOOKUP($B35, '24-25 Plan Spend(tb update)'!$A$1:$M$1979, 6, FALSE), "")</f>
        <v/>
      </c>
      <c r="E35" s="47" t="str">
        <f>_xlfn.IFNA(VLOOKUP($B35, '24-25 Plan Spend(tb update)'!$A$1:$M$1979, 7, FALSE), "")</f>
        <v/>
      </c>
      <c r="F35" s="47" t="str">
        <f>_xlfn.IFNA(VLOOKUP($B35, '24-25 Plan Spend(tb update)'!$A$1:$M$1979, 8, FALSE), "")</f>
        <v/>
      </c>
      <c r="G35" s="47" t="str">
        <f>_xlfn.IFNA(VLOOKUP($B35, '24-25 Plan Spend(tb update)'!$A$1:$M$1979, 9, FALSE), "")</f>
        <v/>
      </c>
      <c r="H35" s="47" t="str">
        <f>_xlfn.IFNA(VLOOKUP($B35, '24-25 Plan Spend(tb update)'!$A$1:$M$1979, 10, FALSE), "")</f>
        <v/>
      </c>
      <c r="I35" s="75" t="str">
        <f>_xlfn.IFNA(VLOOKUP($B35, '24-25 Plan Spend(tb update)'!$A$1:$M$1979, 11, FALSE), "")</f>
        <v/>
      </c>
      <c r="J35" s="45"/>
      <c r="K35" s="48" t="str">
        <f>_xlfn.IFNA(VLOOKUP($B35, '24-25 Plan Spend(tb update)'!$A$1:$M$1979, 12, FALSE), "")</f>
        <v/>
      </c>
      <c r="L35" s="46"/>
      <c r="M35" s="49" t="str">
        <f>_xlfn.IFNA(VLOOKUP($B35, '24-25 Plan Spend(tb update)'!$A$1:$M$1979, 13, FALSE), "")</f>
        <v/>
      </c>
      <c r="N35" s="46"/>
      <c r="O35" s="40"/>
      <c r="P35" s="81" t="str" cm="1">
        <f t="array" aca="1" ref="P35" ca="1">IF(INDIRECT("n35")="yes",ISBLANK(INDIRECT("o35")), "")</f>
        <v/>
      </c>
      <c r="Q35" s="81"/>
    </row>
    <row r="36" spans="1:17" ht="45" customHeight="1" x14ac:dyDescent="0.3">
      <c r="A36" s="32">
        <v>27</v>
      </c>
      <c r="B36" s="32" t="str">
        <f t="shared" si="0"/>
        <v>27Hillingdon</v>
      </c>
      <c r="C36" s="47" t="str">
        <f>_xlfn.IFNA(VLOOKUP($B36, '24-25 Plan Spend(tb update)'!$A$1:$M$1979, 5, FALSE), "")</f>
        <v/>
      </c>
      <c r="D36" s="47" t="str">
        <f>_xlfn.IFNA(VLOOKUP($B36, '24-25 Plan Spend(tb update)'!$A$1:$M$1979, 6, FALSE), "")</f>
        <v/>
      </c>
      <c r="E36" s="47" t="str">
        <f>_xlfn.IFNA(VLOOKUP($B36, '24-25 Plan Spend(tb update)'!$A$1:$M$1979, 7, FALSE), "")</f>
        <v/>
      </c>
      <c r="F36" s="47" t="str">
        <f>_xlfn.IFNA(VLOOKUP($B36, '24-25 Plan Spend(tb update)'!$A$1:$M$1979, 8, FALSE), "")</f>
        <v/>
      </c>
      <c r="G36" s="47" t="str">
        <f>_xlfn.IFNA(VLOOKUP($B36, '24-25 Plan Spend(tb update)'!$A$1:$M$1979, 9, FALSE), "")</f>
        <v/>
      </c>
      <c r="H36" s="47" t="str">
        <f>_xlfn.IFNA(VLOOKUP($B36, '24-25 Plan Spend(tb update)'!$A$1:$M$1979, 10, FALSE), "")</f>
        <v/>
      </c>
      <c r="I36" s="75" t="str">
        <f>_xlfn.IFNA(VLOOKUP($B36, '24-25 Plan Spend(tb update)'!$A$1:$M$1979, 11, FALSE), "")</f>
        <v/>
      </c>
      <c r="J36" s="45"/>
      <c r="K36" s="48" t="str">
        <f>_xlfn.IFNA(VLOOKUP($B36, '24-25 Plan Spend(tb update)'!$A$1:$M$1979, 12, FALSE), "")</f>
        <v/>
      </c>
      <c r="L36" s="46"/>
      <c r="M36" s="49" t="str">
        <f>_xlfn.IFNA(VLOOKUP($B36, '24-25 Plan Spend(tb update)'!$A$1:$M$1979, 13, FALSE), "")</f>
        <v/>
      </c>
      <c r="N36" s="46"/>
      <c r="O36" s="40"/>
      <c r="P36" s="81" t="str" cm="1">
        <f t="array" aca="1" ref="P36" ca="1">IF(INDIRECT("n36")="yes",ISBLANK(INDIRECT("o36")), "")</f>
        <v/>
      </c>
      <c r="Q36" s="81"/>
    </row>
    <row r="37" spans="1:17" ht="45" customHeight="1" x14ac:dyDescent="0.3">
      <c r="A37" s="32">
        <v>28</v>
      </c>
      <c r="B37" s="32" t="str">
        <f t="shared" si="0"/>
        <v>28Hillingdon</v>
      </c>
      <c r="C37" s="47" t="str">
        <f>_xlfn.IFNA(VLOOKUP($B37, '24-25 Plan Spend(tb update)'!$A$1:$M$1979, 5, FALSE), "")</f>
        <v/>
      </c>
      <c r="D37" s="47" t="str">
        <f>_xlfn.IFNA(VLOOKUP($B37, '24-25 Plan Spend(tb update)'!$A$1:$M$1979, 6, FALSE), "")</f>
        <v/>
      </c>
      <c r="E37" s="47" t="str">
        <f>_xlfn.IFNA(VLOOKUP($B37, '24-25 Plan Spend(tb update)'!$A$1:$M$1979, 7, FALSE), "")</f>
        <v/>
      </c>
      <c r="F37" s="47" t="str">
        <f>_xlfn.IFNA(VLOOKUP($B37, '24-25 Plan Spend(tb update)'!$A$1:$M$1979, 8, FALSE), "")</f>
        <v/>
      </c>
      <c r="G37" s="47" t="str">
        <f>_xlfn.IFNA(VLOOKUP($B37, '24-25 Plan Spend(tb update)'!$A$1:$M$1979, 9, FALSE), "")</f>
        <v/>
      </c>
      <c r="H37" s="47" t="str">
        <f>_xlfn.IFNA(VLOOKUP($B37, '24-25 Plan Spend(tb update)'!$A$1:$M$1979, 10, FALSE), "")</f>
        <v/>
      </c>
      <c r="I37" s="75" t="str">
        <f>_xlfn.IFNA(VLOOKUP($B37, '24-25 Plan Spend(tb update)'!$A$1:$M$1979, 11, FALSE), "")</f>
        <v/>
      </c>
      <c r="J37" s="45"/>
      <c r="K37" s="48" t="str">
        <f>_xlfn.IFNA(VLOOKUP($B37, '24-25 Plan Spend(tb update)'!$A$1:$M$1979, 12, FALSE), "")</f>
        <v/>
      </c>
      <c r="L37" s="46"/>
      <c r="M37" s="49" t="str">
        <f>_xlfn.IFNA(VLOOKUP($B37, '24-25 Plan Spend(tb update)'!$A$1:$M$1979, 13, FALSE), "")</f>
        <v/>
      </c>
      <c r="N37" s="46"/>
      <c r="O37" s="40"/>
      <c r="P37" s="81" t="str" cm="1">
        <f t="array" aca="1" ref="P37" ca="1">IF(INDIRECT("n37")="yes",ISBLANK(INDIRECT("o37")), "")</f>
        <v/>
      </c>
      <c r="Q37" s="81"/>
    </row>
    <row r="38" spans="1:17" ht="45" customHeight="1" x14ac:dyDescent="0.3">
      <c r="A38" s="32">
        <v>29</v>
      </c>
      <c r="B38" s="32" t="str">
        <f t="shared" si="0"/>
        <v>29Hillingdon</v>
      </c>
      <c r="C38" s="47" t="str">
        <f>_xlfn.IFNA(VLOOKUP($B38, '24-25 Plan Spend(tb update)'!$A$1:$M$1979, 5, FALSE), "")</f>
        <v/>
      </c>
      <c r="D38" s="47" t="str">
        <f>_xlfn.IFNA(VLOOKUP($B38, '24-25 Plan Spend(tb update)'!$A$1:$M$1979, 6, FALSE), "")</f>
        <v/>
      </c>
      <c r="E38" s="47" t="str">
        <f>_xlfn.IFNA(VLOOKUP($B38, '24-25 Plan Spend(tb update)'!$A$1:$M$1979, 7, FALSE), "")</f>
        <v/>
      </c>
      <c r="F38" s="47" t="str">
        <f>_xlfn.IFNA(VLOOKUP($B38, '24-25 Plan Spend(tb update)'!$A$1:$M$1979, 8, FALSE), "")</f>
        <v/>
      </c>
      <c r="G38" s="47" t="str">
        <f>_xlfn.IFNA(VLOOKUP($B38, '24-25 Plan Spend(tb update)'!$A$1:$M$1979, 9, FALSE), "")</f>
        <v/>
      </c>
      <c r="H38" s="47" t="str">
        <f>_xlfn.IFNA(VLOOKUP($B38, '24-25 Plan Spend(tb update)'!$A$1:$M$1979, 10, FALSE), "")</f>
        <v/>
      </c>
      <c r="I38" s="75" t="str">
        <f>_xlfn.IFNA(VLOOKUP($B38, '24-25 Plan Spend(tb update)'!$A$1:$M$1979, 11, FALSE), "")</f>
        <v/>
      </c>
      <c r="J38" s="45"/>
      <c r="K38" s="48" t="str">
        <f>_xlfn.IFNA(VLOOKUP($B38, '24-25 Plan Spend(tb update)'!$A$1:$M$1979, 12, FALSE), "")</f>
        <v/>
      </c>
      <c r="L38" s="46"/>
      <c r="M38" s="49" t="str">
        <f>_xlfn.IFNA(VLOOKUP($B38, '24-25 Plan Spend(tb update)'!$A$1:$M$1979, 13, FALSE), "")</f>
        <v/>
      </c>
      <c r="N38" s="46"/>
      <c r="O38" s="40"/>
      <c r="P38" s="81" t="str" cm="1">
        <f t="array" aca="1" ref="P38" ca="1">IF(INDIRECT("n38")="yes",ISBLANK(INDIRECT("o38")), "")</f>
        <v/>
      </c>
      <c r="Q38" s="81"/>
    </row>
    <row r="39" spans="1:17" ht="45" customHeight="1" x14ac:dyDescent="0.3">
      <c r="A39" s="32">
        <v>30</v>
      </c>
      <c r="B39" s="32" t="str">
        <f t="shared" si="0"/>
        <v>30Hillingdon</v>
      </c>
      <c r="C39" s="47" t="str">
        <f>_xlfn.IFNA(VLOOKUP($B39, '24-25 Plan Spend(tb update)'!$A$1:$M$1979, 5, FALSE), "")</f>
        <v/>
      </c>
      <c r="D39" s="47" t="str">
        <f>_xlfn.IFNA(VLOOKUP($B39, '24-25 Plan Spend(tb update)'!$A$1:$M$1979, 6, FALSE), "")</f>
        <v/>
      </c>
      <c r="E39" s="47" t="str">
        <f>_xlfn.IFNA(VLOOKUP($B39, '24-25 Plan Spend(tb update)'!$A$1:$M$1979, 7, FALSE), "")</f>
        <v/>
      </c>
      <c r="F39" s="47" t="str">
        <f>_xlfn.IFNA(VLOOKUP($B39, '24-25 Plan Spend(tb update)'!$A$1:$M$1979, 8, FALSE), "")</f>
        <v/>
      </c>
      <c r="G39" s="47" t="str">
        <f>_xlfn.IFNA(VLOOKUP($B39, '24-25 Plan Spend(tb update)'!$A$1:$M$1979, 9, FALSE), "")</f>
        <v/>
      </c>
      <c r="H39" s="47" t="str">
        <f>_xlfn.IFNA(VLOOKUP($B39, '24-25 Plan Spend(tb update)'!$A$1:$M$1979, 10, FALSE), "")</f>
        <v/>
      </c>
      <c r="I39" s="75" t="str">
        <f>_xlfn.IFNA(VLOOKUP($B39, '24-25 Plan Spend(tb update)'!$A$1:$M$1979, 11, FALSE), "")</f>
        <v/>
      </c>
      <c r="J39" s="45"/>
      <c r="K39" s="48" t="str">
        <f>_xlfn.IFNA(VLOOKUP($B39, '24-25 Plan Spend(tb update)'!$A$1:$M$1979, 12, FALSE), "")</f>
        <v/>
      </c>
      <c r="L39" s="46"/>
      <c r="M39" s="49" t="str">
        <f>_xlfn.IFNA(VLOOKUP($B39, '24-25 Plan Spend(tb update)'!$A$1:$M$1979, 13, FALSE), "")</f>
        <v/>
      </c>
      <c r="N39" s="46"/>
      <c r="O39" s="40"/>
      <c r="P39" s="81" t="str" cm="1">
        <f t="array" aca="1" ref="P39" ca="1">IF(INDIRECT("n39")="yes",ISBLANK(INDIRECT("o39")), "")</f>
        <v/>
      </c>
      <c r="Q39" s="81"/>
    </row>
    <row r="40" spans="1:17" ht="45" customHeight="1" x14ac:dyDescent="0.3">
      <c r="A40" s="32">
        <v>31</v>
      </c>
      <c r="B40" s="32" t="str">
        <f t="shared" si="0"/>
        <v>31Hillingdon</v>
      </c>
      <c r="C40" s="47" t="str">
        <f>_xlfn.IFNA(VLOOKUP($B40, '24-25 Plan Spend(tb update)'!$A$1:$M$1979, 5, FALSE), "")</f>
        <v/>
      </c>
      <c r="D40" s="47" t="str">
        <f>_xlfn.IFNA(VLOOKUP($B40, '24-25 Plan Spend(tb update)'!$A$1:$M$1979, 6, FALSE), "")</f>
        <v/>
      </c>
      <c r="E40" s="47" t="str">
        <f>_xlfn.IFNA(VLOOKUP($B40, '24-25 Plan Spend(tb update)'!$A$1:$M$1979, 7, FALSE), "")</f>
        <v/>
      </c>
      <c r="F40" s="47" t="str">
        <f>_xlfn.IFNA(VLOOKUP($B40, '24-25 Plan Spend(tb update)'!$A$1:$M$1979, 8, FALSE), "")</f>
        <v/>
      </c>
      <c r="G40" s="47" t="str">
        <f>_xlfn.IFNA(VLOOKUP($B40, '24-25 Plan Spend(tb update)'!$A$1:$M$1979, 9, FALSE), "")</f>
        <v/>
      </c>
      <c r="H40" s="47" t="str">
        <f>_xlfn.IFNA(VLOOKUP($B40, '24-25 Plan Spend(tb update)'!$A$1:$M$1979, 10, FALSE), "")</f>
        <v/>
      </c>
      <c r="I40" s="75" t="str">
        <f>_xlfn.IFNA(VLOOKUP($B40, '24-25 Plan Spend(tb update)'!$A$1:$M$1979, 11, FALSE), "")</f>
        <v/>
      </c>
      <c r="J40" s="45"/>
      <c r="K40" s="48" t="str">
        <f>_xlfn.IFNA(VLOOKUP($B40, '24-25 Plan Spend(tb update)'!$A$1:$M$1979, 12, FALSE), "")</f>
        <v/>
      </c>
      <c r="L40" s="46"/>
      <c r="M40" s="49" t="str">
        <f>_xlfn.IFNA(VLOOKUP($B40, '24-25 Plan Spend(tb update)'!$A$1:$M$1979, 13, FALSE), "")</f>
        <v/>
      </c>
      <c r="N40" s="46"/>
      <c r="O40" s="40"/>
      <c r="P40" s="81" t="str" cm="1">
        <f t="array" aca="1" ref="P40" ca="1">IF(INDIRECT("n40")="yes",ISBLANK(INDIRECT("o40")), "")</f>
        <v/>
      </c>
      <c r="Q40" s="81"/>
    </row>
    <row r="41" spans="1:17" ht="45" customHeight="1" x14ac:dyDescent="0.3">
      <c r="A41" s="32">
        <v>32</v>
      </c>
      <c r="B41" s="32" t="str">
        <f t="shared" si="0"/>
        <v>32Hillingdon</v>
      </c>
      <c r="C41" s="47" t="str">
        <f>_xlfn.IFNA(VLOOKUP($B41, '24-25 Plan Spend(tb update)'!$A$1:$M$1979, 5, FALSE), "")</f>
        <v/>
      </c>
      <c r="D41" s="47" t="str">
        <f>_xlfn.IFNA(VLOOKUP($B41, '24-25 Plan Spend(tb update)'!$A$1:$M$1979, 6, FALSE), "")</f>
        <v/>
      </c>
      <c r="E41" s="47" t="str">
        <f>_xlfn.IFNA(VLOOKUP($B41, '24-25 Plan Spend(tb update)'!$A$1:$M$1979, 7, FALSE), "")</f>
        <v/>
      </c>
      <c r="F41" s="47" t="str">
        <f>_xlfn.IFNA(VLOOKUP($B41, '24-25 Plan Spend(tb update)'!$A$1:$M$1979, 8, FALSE), "")</f>
        <v/>
      </c>
      <c r="G41" s="47" t="str">
        <f>_xlfn.IFNA(VLOOKUP($B41, '24-25 Plan Spend(tb update)'!$A$1:$M$1979, 9, FALSE), "")</f>
        <v/>
      </c>
      <c r="H41" s="47" t="str">
        <f>_xlfn.IFNA(VLOOKUP($B41, '24-25 Plan Spend(tb update)'!$A$1:$M$1979, 10, FALSE), "")</f>
        <v/>
      </c>
      <c r="I41" s="75" t="str">
        <f>_xlfn.IFNA(VLOOKUP($B41, '24-25 Plan Spend(tb update)'!$A$1:$M$1979, 11, FALSE), "")</f>
        <v/>
      </c>
      <c r="J41" s="45"/>
      <c r="K41" s="48" t="str">
        <f>_xlfn.IFNA(VLOOKUP($B41, '24-25 Plan Spend(tb update)'!$A$1:$M$1979, 12, FALSE), "")</f>
        <v/>
      </c>
      <c r="L41" s="46"/>
      <c r="M41" s="49" t="str">
        <f>_xlfn.IFNA(VLOOKUP($B41, '24-25 Plan Spend(tb update)'!$A$1:$M$1979, 13, FALSE), "")</f>
        <v/>
      </c>
      <c r="N41" s="46"/>
      <c r="O41" s="40"/>
      <c r="P41" s="81" t="str" cm="1">
        <f t="array" aca="1" ref="P41" ca="1">IF(INDIRECT("n41")="yes",ISBLANK(INDIRECT("o41")), "")</f>
        <v/>
      </c>
      <c r="Q41" s="81"/>
    </row>
    <row r="42" spans="1:17" ht="45" customHeight="1" x14ac:dyDescent="0.3">
      <c r="A42" s="32">
        <v>33</v>
      </c>
      <c r="B42" s="32" t="str">
        <f t="shared" si="0"/>
        <v>33Hillingdon</v>
      </c>
      <c r="C42" s="47" t="str">
        <f>_xlfn.IFNA(VLOOKUP($B42, '24-25 Plan Spend(tb update)'!$A$1:$M$1979, 5, FALSE), "")</f>
        <v/>
      </c>
      <c r="D42" s="47" t="str">
        <f>_xlfn.IFNA(VLOOKUP($B42, '24-25 Plan Spend(tb update)'!$A$1:$M$1979, 6, FALSE), "")</f>
        <v/>
      </c>
      <c r="E42" s="47" t="str">
        <f>_xlfn.IFNA(VLOOKUP($B42, '24-25 Plan Spend(tb update)'!$A$1:$M$1979, 7, FALSE), "")</f>
        <v/>
      </c>
      <c r="F42" s="47" t="str">
        <f>_xlfn.IFNA(VLOOKUP($B42, '24-25 Plan Spend(tb update)'!$A$1:$M$1979, 8, FALSE), "")</f>
        <v/>
      </c>
      <c r="G42" s="47" t="str">
        <f>_xlfn.IFNA(VLOOKUP($B42, '24-25 Plan Spend(tb update)'!$A$1:$M$1979, 9, FALSE), "")</f>
        <v/>
      </c>
      <c r="H42" s="47" t="str">
        <f>_xlfn.IFNA(VLOOKUP($B42, '24-25 Plan Spend(tb update)'!$A$1:$M$1979, 10, FALSE), "")</f>
        <v/>
      </c>
      <c r="I42" s="75" t="str">
        <f>_xlfn.IFNA(VLOOKUP($B42, '24-25 Plan Spend(tb update)'!$A$1:$M$1979, 11, FALSE), "")</f>
        <v/>
      </c>
      <c r="J42" s="45"/>
      <c r="K42" s="48" t="str">
        <f>_xlfn.IFNA(VLOOKUP($B42, '24-25 Plan Spend(tb update)'!$A$1:$M$1979, 12, FALSE), "")</f>
        <v/>
      </c>
      <c r="L42" s="46"/>
      <c r="M42" s="49" t="str">
        <f>_xlfn.IFNA(VLOOKUP($B42, '24-25 Plan Spend(tb update)'!$A$1:$M$1979, 13, FALSE), "")</f>
        <v/>
      </c>
      <c r="N42" s="46"/>
      <c r="O42" s="41"/>
      <c r="P42" s="81" t="str" cm="1">
        <f t="array" aca="1" ref="P42" ca="1">IF(INDIRECT("n42")="yes",ISBLANK(INDIRECT("o42")), "")</f>
        <v/>
      </c>
      <c r="Q42" s="81"/>
    </row>
    <row r="43" spans="1:17" ht="45" customHeight="1" x14ac:dyDescent="0.3">
      <c r="A43" s="32">
        <v>34</v>
      </c>
      <c r="B43" s="32" t="str">
        <f t="shared" si="0"/>
        <v>34Hillingdon</v>
      </c>
      <c r="C43" s="47" t="str">
        <f>_xlfn.IFNA(VLOOKUP($B43, '24-25 Plan Spend(tb update)'!$A$1:$M$1979, 5, FALSE), "")</f>
        <v/>
      </c>
      <c r="D43" s="47" t="str">
        <f>_xlfn.IFNA(VLOOKUP($B43, '24-25 Plan Spend(tb update)'!$A$1:$M$1979, 6, FALSE), "")</f>
        <v/>
      </c>
      <c r="E43" s="47" t="str">
        <f>_xlfn.IFNA(VLOOKUP($B43, '24-25 Plan Spend(tb update)'!$A$1:$M$1979, 7, FALSE), "")</f>
        <v/>
      </c>
      <c r="F43" s="47" t="str">
        <f>_xlfn.IFNA(VLOOKUP($B43, '24-25 Plan Spend(tb update)'!$A$1:$M$1979, 8, FALSE), "")</f>
        <v/>
      </c>
      <c r="G43" s="47" t="str">
        <f>_xlfn.IFNA(VLOOKUP($B43, '24-25 Plan Spend(tb update)'!$A$1:$M$1979, 9, FALSE), "")</f>
        <v/>
      </c>
      <c r="H43" s="47" t="str">
        <f>_xlfn.IFNA(VLOOKUP($B43, '24-25 Plan Spend(tb update)'!$A$1:$M$1979, 10, FALSE), "")</f>
        <v/>
      </c>
      <c r="I43" s="75" t="str">
        <f>_xlfn.IFNA(VLOOKUP($B43, '24-25 Plan Spend(tb update)'!$A$1:$M$1979, 11, FALSE), "")</f>
        <v/>
      </c>
      <c r="J43" s="45"/>
      <c r="K43" s="48" t="str">
        <f>_xlfn.IFNA(VLOOKUP($B43, '24-25 Plan Spend(tb update)'!$A$1:$M$1979, 12, FALSE), "")</f>
        <v/>
      </c>
      <c r="L43" s="46"/>
      <c r="M43" s="49" t="str">
        <f>_xlfn.IFNA(VLOOKUP($B43, '24-25 Plan Spend(tb update)'!$A$1:$M$1979, 13, FALSE), "")</f>
        <v/>
      </c>
      <c r="N43" s="46"/>
      <c r="O43" s="40"/>
      <c r="P43" s="81" t="str" cm="1">
        <f t="array" aca="1" ref="P43" ca="1">IF(INDIRECT("n43")="yes",ISBLANK(INDIRECT("o43")), "")</f>
        <v/>
      </c>
      <c r="Q43" s="81"/>
    </row>
    <row r="44" spans="1:17" ht="45" customHeight="1" x14ac:dyDescent="0.3">
      <c r="A44" s="32">
        <v>35</v>
      </c>
      <c r="B44" s="32" t="str">
        <f t="shared" si="0"/>
        <v>35Hillingdon</v>
      </c>
      <c r="C44" s="47" t="str">
        <f>_xlfn.IFNA(VLOOKUP($B44, '24-25 Plan Spend(tb update)'!$A$1:$M$1979, 5, FALSE), "")</f>
        <v/>
      </c>
      <c r="D44" s="47" t="str">
        <f>_xlfn.IFNA(VLOOKUP($B44, '24-25 Plan Spend(tb update)'!$A$1:$M$1979, 6, FALSE), "")</f>
        <v/>
      </c>
      <c r="E44" s="47" t="str">
        <f>_xlfn.IFNA(VLOOKUP($B44, '24-25 Plan Spend(tb update)'!$A$1:$M$1979, 7, FALSE), "")</f>
        <v/>
      </c>
      <c r="F44" s="47" t="str">
        <f>_xlfn.IFNA(VLOOKUP($B44, '24-25 Plan Spend(tb update)'!$A$1:$M$1979, 8, FALSE), "")</f>
        <v/>
      </c>
      <c r="G44" s="47" t="str">
        <f>_xlfn.IFNA(VLOOKUP($B44, '24-25 Plan Spend(tb update)'!$A$1:$M$1979, 9, FALSE), "")</f>
        <v/>
      </c>
      <c r="H44" s="47" t="str">
        <f>_xlfn.IFNA(VLOOKUP($B44, '24-25 Plan Spend(tb update)'!$A$1:$M$1979, 10, FALSE), "")</f>
        <v/>
      </c>
      <c r="I44" s="75" t="str">
        <f>_xlfn.IFNA(VLOOKUP($B44, '24-25 Plan Spend(tb update)'!$A$1:$M$1979, 11, FALSE), "")</f>
        <v/>
      </c>
      <c r="J44" s="45"/>
      <c r="K44" s="48" t="str">
        <f>_xlfn.IFNA(VLOOKUP($B44, '24-25 Plan Spend(tb update)'!$A$1:$M$1979, 12, FALSE), "")</f>
        <v/>
      </c>
      <c r="L44" s="46"/>
      <c r="M44" s="49" t="str">
        <f>_xlfn.IFNA(VLOOKUP($B44, '24-25 Plan Spend(tb update)'!$A$1:$M$1979, 13, FALSE), "")</f>
        <v/>
      </c>
      <c r="N44" s="46"/>
      <c r="O44" s="40"/>
      <c r="P44" s="81" t="str" cm="1">
        <f t="array" aca="1" ref="P44" ca="1">IF(INDIRECT("n44")="yes",ISBLANK(INDIRECT("o44")), "")</f>
        <v/>
      </c>
      <c r="Q44" s="81"/>
    </row>
    <row r="45" spans="1:17" ht="45" customHeight="1" x14ac:dyDescent="0.3">
      <c r="A45" s="32">
        <v>36</v>
      </c>
      <c r="B45" s="32" t="str">
        <f t="shared" si="0"/>
        <v>36Hillingdon</v>
      </c>
      <c r="C45" s="47" t="str">
        <f>_xlfn.IFNA(VLOOKUP($B45, '24-25 Plan Spend(tb update)'!$A$1:$M$1979, 5, FALSE), "")</f>
        <v/>
      </c>
      <c r="D45" s="47" t="str">
        <f>_xlfn.IFNA(VLOOKUP($B45, '24-25 Plan Spend(tb update)'!$A$1:$M$1979, 6, FALSE), "")</f>
        <v/>
      </c>
      <c r="E45" s="47" t="str">
        <f>_xlfn.IFNA(VLOOKUP($B45, '24-25 Plan Spend(tb update)'!$A$1:$M$1979, 7, FALSE), "")</f>
        <v/>
      </c>
      <c r="F45" s="47" t="str">
        <f>_xlfn.IFNA(VLOOKUP($B45, '24-25 Plan Spend(tb update)'!$A$1:$M$1979, 8, FALSE), "")</f>
        <v/>
      </c>
      <c r="G45" s="47" t="str">
        <f>_xlfn.IFNA(VLOOKUP($B45, '24-25 Plan Spend(tb update)'!$A$1:$M$1979, 9, FALSE), "")</f>
        <v/>
      </c>
      <c r="H45" s="47" t="str">
        <f>_xlfn.IFNA(VLOOKUP($B45, '24-25 Plan Spend(tb update)'!$A$1:$M$1979, 10, FALSE), "")</f>
        <v/>
      </c>
      <c r="I45" s="75" t="str">
        <f>_xlfn.IFNA(VLOOKUP($B45, '24-25 Plan Spend(tb update)'!$A$1:$M$1979, 11, FALSE), "")</f>
        <v/>
      </c>
      <c r="J45" s="45"/>
      <c r="K45" s="48" t="str">
        <f>_xlfn.IFNA(VLOOKUP($B45, '24-25 Plan Spend(tb update)'!$A$1:$M$1979, 12, FALSE), "")</f>
        <v/>
      </c>
      <c r="L45" s="46"/>
      <c r="M45" s="49" t="str">
        <f>_xlfn.IFNA(VLOOKUP($B45, '24-25 Plan Spend(tb update)'!$A$1:$M$1979, 13, FALSE), "")</f>
        <v/>
      </c>
      <c r="N45" s="46"/>
      <c r="O45" s="40"/>
      <c r="P45" s="81" t="str" cm="1">
        <f t="array" aca="1" ref="P45" ca="1">IF(INDIRECT("n45")="yes",ISBLANK(INDIRECT("o45")), "")</f>
        <v/>
      </c>
      <c r="Q45" s="81"/>
    </row>
    <row r="46" spans="1:17" ht="45" customHeight="1" x14ac:dyDescent="0.3">
      <c r="A46" s="32">
        <v>37</v>
      </c>
      <c r="B46" s="32" t="str">
        <f t="shared" si="0"/>
        <v>37Hillingdon</v>
      </c>
      <c r="C46" s="47" t="str">
        <f>_xlfn.IFNA(VLOOKUP($B46, '24-25 Plan Spend(tb update)'!$A$1:$M$1979, 5, FALSE), "")</f>
        <v/>
      </c>
      <c r="D46" s="47" t="str">
        <f>_xlfn.IFNA(VLOOKUP($B46, '24-25 Plan Spend(tb update)'!$A$1:$M$1979, 6, FALSE), "")</f>
        <v/>
      </c>
      <c r="E46" s="47" t="str">
        <f>_xlfn.IFNA(VLOOKUP($B46, '24-25 Plan Spend(tb update)'!$A$1:$M$1979, 7, FALSE), "")</f>
        <v/>
      </c>
      <c r="F46" s="47" t="str">
        <f>_xlfn.IFNA(VLOOKUP($B46, '24-25 Plan Spend(tb update)'!$A$1:$M$1979, 8, FALSE), "")</f>
        <v/>
      </c>
      <c r="G46" s="47" t="str">
        <f>_xlfn.IFNA(VLOOKUP($B46, '24-25 Plan Spend(tb update)'!$A$1:$M$1979, 9, FALSE), "")</f>
        <v/>
      </c>
      <c r="H46" s="47" t="str">
        <f>_xlfn.IFNA(VLOOKUP($B46, '24-25 Plan Spend(tb update)'!$A$1:$M$1979, 10, FALSE), "")</f>
        <v/>
      </c>
      <c r="I46" s="75" t="str">
        <f>_xlfn.IFNA(VLOOKUP($B46, '24-25 Plan Spend(tb update)'!$A$1:$M$1979, 11, FALSE), "")</f>
        <v/>
      </c>
      <c r="J46" s="45"/>
      <c r="K46" s="48" t="str">
        <f>_xlfn.IFNA(VLOOKUP($B46, '24-25 Plan Spend(tb update)'!$A$1:$M$1979, 12, FALSE), "")</f>
        <v/>
      </c>
      <c r="L46" s="46"/>
      <c r="M46" s="49" t="str">
        <f>_xlfn.IFNA(VLOOKUP($B46, '24-25 Plan Spend(tb update)'!$A$1:$M$1979, 13, FALSE), "")</f>
        <v/>
      </c>
      <c r="N46" s="46"/>
      <c r="O46" s="40"/>
      <c r="P46" s="81" t="str" cm="1">
        <f t="array" aca="1" ref="P46" ca="1">IF(INDIRECT("n46")="yes",ISBLANK(INDIRECT("o46")), "")</f>
        <v/>
      </c>
      <c r="Q46" s="81"/>
    </row>
    <row r="47" spans="1:17" ht="45" customHeight="1" x14ac:dyDescent="0.3">
      <c r="A47" s="32">
        <v>38</v>
      </c>
      <c r="B47" s="32" t="str">
        <f t="shared" si="0"/>
        <v>38Hillingdon</v>
      </c>
      <c r="C47" s="47" t="str">
        <f>_xlfn.IFNA(VLOOKUP($B47, '24-25 Plan Spend(tb update)'!$A$1:$M$1979, 5, FALSE), "")</f>
        <v/>
      </c>
      <c r="D47" s="47" t="str">
        <f>_xlfn.IFNA(VLOOKUP($B47, '24-25 Plan Spend(tb update)'!$A$1:$M$1979, 6, FALSE), "")</f>
        <v/>
      </c>
      <c r="E47" s="47" t="str">
        <f>_xlfn.IFNA(VLOOKUP($B47, '24-25 Plan Spend(tb update)'!$A$1:$M$1979, 7, FALSE), "")</f>
        <v/>
      </c>
      <c r="F47" s="47" t="str">
        <f>_xlfn.IFNA(VLOOKUP($B47, '24-25 Plan Spend(tb update)'!$A$1:$M$1979, 8, FALSE), "")</f>
        <v/>
      </c>
      <c r="G47" s="47" t="str">
        <f>_xlfn.IFNA(VLOOKUP($B47, '24-25 Plan Spend(tb update)'!$A$1:$M$1979, 9, FALSE), "")</f>
        <v/>
      </c>
      <c r="H47" s="47" t="str">
        <f>_xlfn.IFNA(VLOOKUP($B47, '24-25 Plan Spend(tb update)'!$A$1:$M$1979, 10, FALSE), "")</f>
        <v/>
      </c>
      <c r="I47" s="75" t="str">
        <f>_xlfn.IFNA(VLOOKUP($B47, '24-25 Plan Spend(tb update)'!$A$1:$M$1979, 11, FALSE), "")</f>
        <v/>
      </c>
      <c r="J47" s="45"/>
      <c r="K47" s="48" t="str">
        <f>_xlfn.IFNA(VLOOKUP($B47, '24-25 Plan Spend(tb update)'!$A$1:$M$1979, 12, FALSE), "")</f>
        <v/>
      </c>
      <c r="L47" s="46"/>
      <c r="M47" s="49" t="str">
        <f>_xlfn.IFNA(VLOOKUP($B47, '24-25 Plan Spend(tb update)'!$A$1:$M$1979, 13, FALSE), "")</f>
        <v/>
      </c>
      <c r="N47" s="46"/>
      <c r="O47" s="40"/>
      <c r="P47" s="81" t="str" cm="1">
        <f t="array" aca="1" ref="P47" ca="1">IF(INDIRECT("n47")="yes",ISBLANK(INDIRECT("o47")), "")</f>
        <v/>
      </c>
      <c r="Q47" s="81"/>
    </row>
    <row r="48" spans="1:17" ht="45" customHeight="1" x14ac:dyDescent="0.3">
      <c r="A48" s="32">
        <v>39</v>
      </c>
      <c r="B48" s="32" t="str">
        <f t="shared" si="0"/>
        <v>39Hillingdon</v>
      </c>
      <c r="C48" s="47" t="str">
        <f>_xlfn.IFNA(VLOOKUP($B48, '24-25 Plan Spend(tb update)'!$A$1:$M$1979, 5, FALSE), "")</f>
        <v/>
      </c>
      <c r="D48" s="47" t="str">
        <f>_xlfn.IFNA(VLOOKUP($B48, '24-25 Plan Spend(tb update)'!$A$1:$M$1979, 6, FALSE), "")</f>
        <v/>
      </c>
      <c r="E48" s="47" t="str">
        <f>_xlfn.IFNA(VLOOKUP($B48, '24-25 Plan Spend(tb update)'!$A$1:$M$1979, 7, FALSE), "")</f>
        <v/>
      </c>
      <c r="F48" s="47" t="str">
        <f>_xlfn.IFNA(VLOOKUP($B48, '24-25 Plan Spend(tb update)'!$A$1:$M$1979, 8, FALSE), "")</f>
        <v/>
      </c>
      <c r="G48" s="47" t="str">
        <f>_xlfn.IFNA(VLOOKUP($B48, '24-25 Plan Spend(tb update)'!$A$1:$M$1979, 9, FALSE), "")</f>
        <v/>
      </c>
      <c r="H48" s="47" t="str">
        <f>_xlfn.IFNA(VLOOKUP($B48, '24-25 Plan Spend(tb update)'!$A$1:$M$1979, 10, FALSE), "")</f>
        <v/>
      </c>
      <c r="I48" s="75" t="str">
        <f>_xlfn.IFNA(VLOOKUP($B48, '24-25 Plan Spend(tb update)'!$A$1:$M$1979, 11, FALSE), "")</f>
        <v/>
      </c>
      <c r="J48" s="45"/>
      <c r="K48" s="48" t="str">
        <f>_xlfn.IFNA(VLOOKUP($B48, '24-25 Plan Spend(tb update)'!$A$1:$M$1979, 12, FALSE), "")</f>
        <v/>
      </c>
      <c r="L48" s="46"/>
      <c r="M48" s="49" t="str">
        <f>_xlfn.IFNA(VLOOKUP($B48, '24-25 Plan Spend(tb update)'!$A$1:$M$1979, 13, FALSE), "")</f>
        <v/>
      </c>
      <c r="N48" s="46"/>
      <c r="O48" s="40"/>
      <c r="P48" s="81" t="str" cm="1">
        <f t="array" aca="1" ref="P48" ca="1">IF(INDIRECT("n48")="yes",ISBLANK(INDIRECT("o48")), "")</f>
        <v/>
      </c>
      <c r="Q48" s="81"/>
    </row>
    <row r="49" spans="1:17" ht="45" customHeight="1" x14ac:dyDescent="0.3">
      <c r="A49" s="32">
        <v>40</v>
      </c>
      <c r="B49" s="32" t="str">
        <f t="shared" si="0"/>
        <v>40Hillingdon</v>
      </c>
      <c r="C49" s="47" t="str">
        <f>_xlfn.IFNA(VLOOKUP($B49, '24-25 Plan Spend(tb update)'!$A$1:$M$1979, 5, FALSE), "")</f>
        <v/>
      </c>
      <c r="D49" s="47" t="str">
        <f>_xlfn.IFNA(VLOOKUP($B49, '24-25 Plan Spend(tb update)'!$A$1:$M$1979, 6, FALSE), "")</f>
        <v/>
      </c>
      <c r="E49" s="47" t="str">
        <f>_xlfn.IFNA(VLOOKUP($B49, '24-25 Plan Spend(tb update)'!$A$1:$M$1979, 7, FALSE), "")</f>
        <v/>
      </c>
      <c r="F49" s="47" t="str">
        <f>_xlfn.IFNA(VLOOKUP($B49, '24-25 Plan Spend(tb update)'!$A$1:$M$1979, 8, FALSE), "")</f>
        <v/>
      </c>
      <c r="G49" s="47" t="str">
        <f>_xlfn.IFNA(VLOOKUP($B49, '24-25 Plan Spend(tb update)'!$A$1:$M$1979, 9, FALSE), "")</f>
        <v/>
      </c>
      <c r="H49" s="47" t="str">
        <f>_xlfn.IFNA(VLOOKUP($B49, '24-25 Plan Spend(tb update)'!$A$1:$M$1979, 10, FALSE), "")</f>
        <v/>
      </c>
      <c r="I49" s="75" t="str">
        <f>_xlfn.IFNA(VLOOKUP($B49, '24-25 Plan Spend(tb update)'!$A$1:$M$1979, 11, FALSE), "")</f>
        <v/>
      </c>
      <c r="J49" s="45"/>
      <c r="K49" s="48" t="str">
        <f>_xlfn.IFNA(VLOOKUP($B49, '24-25 Plan Spend(tb update)'!$A$1:$M$1979, 12, FALSE), "")</f>
        <v/>
      </c>
      <c r="L49" s="46"/>
      <c r="M49" s="49" t="str">
        <f>_xlfn.IFNA(VLOOKUP($B49, '24-25 Plan Spend(tb update)'!$A$1:$M$1979, 13, FALSE), "")</f>
        <v/>
      </c>
      <c r="N49" s="46"/>
      <c r="O49" s="40"/>
      <c r="P49" s="81" t="str" cm="1">
        <f t="array" aca="1" ref="P49" ca="1">IF(INDIRECT("n49")="yes",ISBLANK(INDIRECT("o49")), "")</f>
        <v/>
      </c>
      <c r="Q49" s="81"/>
    </row>
    <row r="50" spans="1:17" ht="45" customHeight="1" x14ac:dyDescent="0.3">
      <c r="A50" s="32">
        <v>41</v>
      </c>
      <c r="B50" s="32" t="str">
        <f t="shared" si="0"/>
        <v>41Hillingdon</v>
      </c>
      <c r="C50" s="47" t="str">
        <f>_xlfn.IFNA(VLOOKUP($B50, '24-25 Plan Spend(tb update)'!$A$1:$M$1979, 5, FALSE), "")</f>
        <v/>
      </c>
      <c r="D50" s="47" t="str">
        <f>_xlfn.IFNA(VLOOKUP($B50, '24-25 Plan Spend(tb update)'!$A$1:$M$1979, 6, FALSE), "")</f>
        <v/>
      </c>
      <c r="E50" s="47" t="str">
        <f>_xlfn.IFNA(VLOOKUP($B50, '24-25 Plan Spend(tb update)'!$A$1:$M$1979, 7, FALSE), "")</f>
        <v/>
      </c>
      <c r="F50" s="47" t="str">
        <f>_xlfn.IFNA(VLOOKUP($B50, '24-25 Plan Spend(tb update)'!$A$1:$M$1979, 8, FALSE), "")</f>
        <v/>
      </c>
      <c r="G50" s="47" t="str">
        <f>_xlfn.IFNA(VLOOKUP($B50, '24-25 Plan Spend(tb update)'!$A$1:$M$1979, 9, FALSE), "")</f>
        <v/>
      </c>
      <c r="H50" s="47" t="str">
        <f>_xlfn.IFNA(VLOOKUP($B50, '24-25 Plan Spend(tb update)'!$A$1:$M$1979, 10, FALSE), "")</f>
        <v/>
      </c>
      <c r="I50" s="75" t="str">
        <f>_xlfn.IFNA(VLOOKUP($B50, '24-25 Plan Spend(tb update)'!$A$1:$M$1979, 11, FALSE), "")</f>
        <v/>
      </c>
      <c r="J50" s="45"/>
      <c r="K50" s="48" t="str">
        <f>_xlfn.IFNA(VLOOKUP($B50, '24-25 Plan Spend(tb update)'!$A$1:$M$1979, 12, FALSE), "")</f>
        <v/>
      </c>
      <c r="L50" s="46"/>
      <c r="M50" s="49" t="str">
        <f>_xlfn.IFNA(VLOOKUP($B50, '24-25 Plan Spend(tb update)'!$A$1:$M$1979, 13, FALSE), "")</f>
        <v/>
      </c>
      <c r="N50" s="46"/>
      <c r="O50" s="40"/>
      <c r="P50" s="81" t="str" cm="1">
        <f t="array" aca="1" ref="P50" ca="1">IF(INDIRECT("n50")="yes",ISBLANK(INDIRECT("o50")), "")</f>
        <v/>
      </c>
      <c r="Q50" s="81"/>
    </row>
    <row r="51" spans="1:17" ht="45" customHeight="1" x14ac:dyDescent="0.3">
      <c r="A51" s="32">
        <v>42</v>
      </c>
      <c r="B51" s="32" t="str">
        <f t="shared" si="0"/>
        <v>42Hillingdon</v>
      </c>
      <c r="C51" s="47" t="str">
        <f>_xlfn.IFNA(VLOOKUP($B51, '24-25 Plan Spend(tb update)'!$A$1:$M$1979, 5, FALSE), "")</f>
        <v/>
      </c>
      <c r="D51" s="47" t="str">
        <f>_xlfn.IFNA(VLOOKUP($B51, '24-25 Plan Spend(tb update)'!$A$1:$M$1979, 6, FALSE), "")</f>
        <v/>
      </c>
      <c r="E51" s="47" t="str">
        <f>_xlfn.IFNA(VLOOKUP($B51, '24-25 Plan Spend(tb update)'!$A$1:$M$1979, 7, FALSE), "")</f>
        <v/>
      </c>
      <c r="F51" s="47" t="str">
        <f>_xlfn.IFNA(VLOOKUP($B51, '24-25 Plan Spend(tb update)'!$A$1:$M$1979, 8, FALSE), "")</f>
        <v/>
      </c>
      <c r="G51" s="47" t="str">
        <f>_xlfn.IFNA(VLOOKUP($B51, '24-25 Plan Spend(tb update)'!$A$1:$M$1979, 9, FALSE), "")</f>
        <v/>
      </c>
      <c r="H51" s="47" t="str">
        <f>_xlfn.IFNA(VLOOKUP($B51, '24-25 Plan Spend(tb update)'!$A$1:$M$1979, 10, FALSE), "")</f>
        <v/>
      </c>
      <c r="I51" s="75" t="str">
        <f>_xlfn.IFNA(VLOOKUP($B51, '24-25 Plan Spend(tb update)'!$A$1:$M$1979, 11, FALSE), "")</f>
        <v/>
      </c>
      <c r="J51" s="45"/>
      <c r="K51" s="48" t="str">
        <f>_xlfn.IFNA(VLOOKUP($B51, '24-25 Plan Spend(tb update)'!$A$1:$M$1979, 12, FALSE), "")</f>
        <v/>
      </c>
      <c r="L51" s="46"/>
      <c r="M51" s="49" t="str">
        <f>_xlfn.IFNA(VLOOKUP($B51, '24-25 Plan Spend(tb update)'!$A$1:$M$1979, 13, FALSE), "")</f>
        <v/>
      </c>
      <c r="N51" s="46"/>
      <c r="O51" s="40"/>
      <c r="P51" s="81" t="str" cm="1">
        <f t="array" aca="1" ref="P51" ca="1">IF(INDIRECT("n51")="yes",ISBLANK(INDIRECT("o51")), "")</f>
        <v/>
      </c>
      <c r="Q51" s="81"/>
    </row>
    <row r="52" spans="1:17" ht="45" customHeight="1" x14ac:dyDescent="0.3">
      <c r="A52" s="32">
        <v>43</v>
      </c>
      <c r="B52" s="32" t="str">
        <f t="shared" si="0"/>
        <v>43Hillingdon</v>
      </c>
      <c r="C52" s="47" t="str">
        <f>_xlfn.IFNA(VLOOKUP($B52, '24-25 Plan Spend(tb update)'!$A$1:$M$1979, 5, FALSE), "")</f>
        <v/>
      </c>
      <c r="D52" s="47" t="str">
        <f>_xlfn.IFNA(VLOOKUP($B52, '24-25 Plan Spend(tb update)'!$A$1:$M$1979, 6, FALSE), "")</f>
        <v/>
      </c>
      <c r="E52" s="47" t="str">
        <f>_xlfn.IFNA(VLOOKUP($B52, '24-25 Plan Spend(tb update)'!$A$1:$M$1979, 7, FALSE), "")</f>
        <v/>
      </c>
      <c r="F52" s="47" t="str">
        <f>_xlfn.IFNA(VLOOKUP($B52, '24-25 Plan Spend(tb update)'!$A$1:$M$1979, 8, FALSE), "")</f>
        <v/>
      </c>
      <c r="G52" s="47" t="str">
        <f>_xlfn.IFNA(VLOOKUP($B52, '24-25 Plan Spend(tb update)'!$A$1:$M$1979, 9, FALSE), "")</f>
        <v/>
      </c>
      <c r="H52" s="47" t="str">
        <f>_xlfn.IFNA(VLOOKUP($B52, '24-25 Plan Spend(tb update)'!$A$1:$M$1979, 10, FALSE), "")</f>
        <v/>
      </c>
      <c r="I52" s="75" t="str">
        <f>_xlfn.IFNA(VLOOKUP($B52, '24-25 Plan Spend(tb update)'!$A$1:$M$1979, 11, FALSE), "")</f>
        <v/>
      </c>
      <c r="J52" s="45"/>
      <c r="K52" s="48" t="str">
        <f>_xlfn.IFNA(VLOOKUP($B52, '24-25 Plan Spend(tb update)'!$A$1:$M$1979, 12, FALSE), "")</f>
        <v/>
      </c>
      <c r="L52" s="46"/>
      <c r="M52" s="49" t="str">
        <f>_xlfn.IFNA(VLOOKUP($B52, '24-25 Plan Spend(tb update)'!$A$1:$M$1979, 13, FALSE), "")</f>
        <v/>
      </c>
      <c r="N52" s="46"/>
      <c r="O52" s="40"/>
      <c r="P52" s="81" t="str" cm="1">
        <f t="array" aca="1" ref="P52" ca="1">IF(INDIRECT("n52")="yes",ISBLANK(INDIRECT("o52")), "")</f>
        <v/>
      </c>
      <c r="Q52" s="81"/>
    </row>
    <row r="53" spans="1:17" ht="45" customHeight="1" x14ac:dyDescent="0.3">
      <c r="A53" s="32">
        <v>44</v>
      </c>
      <c r="B53" s="32" t="str">
        <f t="shared" si="0"/>
        <v>44Hillingdon</v>
      </c>
      <c r="C53" s="47" t="str">
        <f>_xlfn.IFNA(VLOOKUP($B53, '24-25 Plan Spend(tb update)'!$A$1:$M$1979, 5, FALSE), "")</f>
        <v/>
      </c>
      <c r="D53" s="47" t="str">
        <f>_xlfn.IFNA(VLOOKUP($B53, '24-25 Plan Spend(tb update)'!$A$1:$M$1979, 6, FALSE), "")</f>
        <v/>
      </c>
      <c r="E53" s="47" t="str">
        <f>_xlfn.IFNA(VLOOKUP($B53, '24-25 Plan Spend(tb update)'!$A$1:$M$1979, 7, FALSE), "")</f>
        <v/>
      </c>
      <c r="F53" s="47" t="str">
        <f>_xlfn.IFNA(VLOOKUP($B53, '24-25 Plan Spend(tb update)'!$A$1:$M$1979, 8, FALSE), "")</f>
        <v/>
      </c>
      <c r="G53" s="47" t="str">
        <f>_xlfn.IFNA(VLOOKUP($B53, '24-25 Plan Spend(tb update)'!$A$1:$M$1979, 9, FALSE), "")</f>
        <v/>
      </c>
      <c r="H53" s="47" t="str">
        <f>_xlfn.IFNA(VLOOKUP($B53, '24-25 Plan Spend(tb update)'!$A$1:$M$1979, 10, FALSE), "")</f>
        <v/>
      </c>
      <c r="I53" s="75" t="str">
        <f>_xlfn.IFNA(VLOOKUP($B53, '24-25 Plan Spend(tb update)'!$A$1:$M$1979, 11, FALSE), "")</f>
        <v/>
      </c>
      <c r="J53" s="45"/>
      <c r="K53" s="48" t="str">
        <f>_xlfn.IFNA(VLOOKUP($B53, '24-25 Plan Spend(tb update)'!$A$1:$M$1979, 12, FALSE), "")</f>
        <v/>
      </c>
      <c r="L53" s="46"/>
      <c r="M53" s="49" t="str">
        <f>_xlfn.IFNA(VLOOKUP($B53, '24-25 Plan Spend(tb update)'!$A$1:$M$1979, 13, FALSE), "")</f>
        <v/>
      </c>
      <c r="N53" s="46"/>
      <c r="O53" s="40"/>
      <c r="P53" s="81" t="str" cm="1">
        <f t="array" aca="1" ref="P53" ca="1">IF(INDIRECT("n53")="yes",ISBLANK(INDIRECT("o53")), "")</f>
        <v/>
      </c>
      <c r="Q53" s="81"/>
    </row>
    <row r="54" spans="1:17" ht="45" customHeight="1" x14ac:dyDescent="0.3">
      <c r="A54" s="32">
        <v>45</v>
      </c>
      <c r="B54" s="32" t="str">
        <f t="shared" si="0"/>
        <v>45Hillingdon</v>
      </c>
      <c r="C54" s="47" t="str">
        <f>_xlfn.IFNA(VLOOKUP($B54, '24-25 Plan Spend(tb update)'!$A$1:$M$1979, 5, FALSE), "")</f>
        <v/>
      </c>
      <c r="D54" s="47" t="str">
        <f>_xlfn.IFNA(VLOOKUP($B54, '24-25 Plan Spend(tb update)'!$A$1:$M$1979, 6, FALSE), "")</f>
        <v/>
      </c>
      <c r="E54" s="47" t="str">
        <f>_xlfn.IFNA(VLOOKUP($B54, '24-25 Plan Spend(tb update)'!$A$1:$M$1979, 7, FALSE), "")</f>
        <v/>
      </c>
      <c r="F54" s="47" t="str">
        <f>_xlfn.IFNA(VLOOKUP($B54, '24-25 Plan Spend(tb update)'!$A$1:$M$1979, 8, FALSE), "")</f>
        <v/>
      </c>
      <c r="G54" s="47" t="str">
        <f>_xlfn.IFNA(VLOOKUP($B54, '24-25 Plan Spend(tb update)'!$A$1:$M$1979, 9, FALSE), "")</f>
        <v/>
      </c>
      <c r="H54" s="47" t="str">
        <f>_xlfn.IFNA(VLOOKUP($B54, '24-25 Plan Spend(tb update)'!$A$1:$M$1979, 10, FALSE), "")</f>
        <v/>
      </c>
      <c r="I54" s="75" t="str">
        <f>_xlfn.IFNA(VLOOKUP($B54, '24-25 Plan Spend(tb update)'!$A$1:$M$1979, 11, FALSE), "")</f>
        <v/>
      </c>
      <c r="J54" s="45"/>
      <c r="K54" s="48" t="str">
        <f>_xlfn.IFNA(VLOOKUP($B54, '24-25 Plan Spend(tb update)'!$A$1:$M$1979, 12, FALSE), "")</f>
        <v/>
      </c>
      <c r="L54" s="46"/>
      <c r="M54" s="49" t="str">
        <f>_xlfn.IFNA(VLOOKUP($B54, '24-25 Plan Spend(tb update)'!$A$1:$M$1979, 13, FALSE), "")</f>
        <v/>
      </c>
      <c r="N54" s="46"/>
      <c r="O54" s="41"/>
      <c r="P54" s="81" t="str" cm="1">
        <f t="array" aca="1" ref="P54" ca="1">IF(INDIRECT("n54")="yes",ISBLANK(INDIRECT("o54")), "")</f>
        <v/>
      </c>
      <c r="Q54" s="81"/>
    </row>
    <row r="55" spans="1:17" ht="45" customHeight="1" x14ac:dyDescent="0.3">
      <c r="A55" s="32">
        <v>46</v>
      </c>
      <c r="B55" s="32" t="str">
        <f t="shared" si="0"/>
        <v>46Hillingdon</v>
      </c>
      <c r="C55" s="47" t="str">
        <f>_xlfn.IFNA(VLOOKUP($B55, '24-25 Plan Spend(tb update)'!$A$1:$M$1979, 5, FALSE), "")</f>
        <v/>
      </c>
      <c r="D55" s="47" t="str">
        <f>_xlfn.IFNA(VLOOKUP($B55, '24-25 Plan Spend(tb update)'!$A$1:$M$1979, 6, FALSE), "")</f>
        <v/>
      </c>
      <c r="E55" s="47" t="str">
        <f>_xlfn.IFNA(VLOOKUP($B55, '24-25 Plan Spend(tb update)'!$A$1:$M$1979, 7, FALSE), "")</f>
        <v/>
      </c>
      <c r="F55" s="47" t="str">
        <f>_xlfn.IFNA(VLOOKUP($B55, '24-25 Plan Spend(tb update)'!$A$1:$M$1979, 8, FALSE), "")</f>
        <v/>
      </c>
      <c r="G55" s="47" t="str">
        <f>_xlfn.IFNA(VLOOKUP($B55, '24-25 Plan Spend(tb update)'!$A$1:$M$1979, 9, FALSE), "")</f>
        <v/>
      </c>
      <c r="H55" s="47" t="str">
        <f>_xlfn.IFNA(VLOOKUP($B55, '24-25 Plan Spend(tb update)'!$A$1:$M$1979, 10, FALSE), "")</f>
        <v/>
      </c>
      <c r="I55" s="75" t="str">
        <f>_xlfn.IFNA(VLOOKUP($B55, '24-25 Plan Spend(tb update)'!$A$1:$M$1979, 11, FALSE), "")</f>
        <v/>
      </c>
      <c r="J55" s="45"/>
      <c r="K55" s="48" t="str">
        <f>_xlfn.IFNA(VLOOKUP($B55, '24-25 Plan Spend(tb update)'!$A$1:$M$1979, 12, FALSE), "")</f>
        <v/>
      </c>
      <c r="L55" s="46"/>
      <c r="M55" s="49" t="str">
        <f>_xlfn.IFNA(VLOOKUP($B55, '24-25 Plan Spend(tb update)'!$A$1:$M$1979, 13, FALSE), "")</f>
        <v/>
      </c>
      <c r="N55" s="46"/>
      <c r="O55" s="40"/>
      <c r="P55" s="81" t="str" cm="1">
        <f t="array" aca="1" ref="P55" ca="1">IF(INDIRECT("n55")="yes",ISBLANK(INDIRECT("o55")), "")</f>
        <v/>
      </c>
      <c r="Q55" s="81"/>
    </row>
    <row r="56" spans="1:17" ht="45" customHeight="1" x14ac:dyDescent="0.3">
      <c r="A56" s="32">
        <v>47</v>
      </c>
      <c r="B56" s="32" t="str">
        <f t="shared" si="0"/>
        <v>47Hillingdon</v>
      </c>
      <c r="C56" s="47" t="str">
        <f>_xlfn.IFNA(VLOOKUP($B56, '24-25 Plan Spend(tb update)'!$A$1:$M$1979, 5, FALSE), "")</f>
        <v/>
      </c>
      <c r="D56" s="47" t="str">
        <f>_xlfn.IFNA(VLOOKUP($B56, '24-25 Plan Spend(tb update)'!$A$1:$M$1979, 6, FALSE), "")</f>
        <v/>
      </c>
      <c r="E56" s="47" t="str">
        <f>_xlfn.IFNA(VLOOKUP($B56, '24-25 Plan Spend(tb update)'!$A$1:$M$1979, 7, FALSE), "")</f>
        <v/>
      </c>
      <c r="F56" s="47" t="str">
        <f>_xlfn.IFNA(VLOOKUP($B56, '24-25 Plan Spend(tb update)'!$A$1:$M$1979, 8, FALSE), "")</f>
        <v/>
      </c>
      <c r="G56" s="47" t="str">
        <f>_xlfn.IFNA(VLOOKUP($B56, '24-25 Plan Spend(tb update)'!$A$1:$M$1979, 9, FALSE), "")</f>
        <v/>
      </c>
      <c r="H56" s="47" t="str">
        <f>_xlfn.IFNA(VLOOKUP($B56, '24-25 Plan Spend(tb update)'!$A$1:$M$1979, 10, FALSE), "")</f>
        <v/>
      </c>
      <c r="I56" s="75" t="str">
        <f>_xlfn.IFNA(VLOOKUP($B56, '24-25 Plan Spend(tb update)'!$A$1:$M$1979, 11, FALSE), "")</f>
        <v/>
      </c>
      <c r="J56" s="45"/>
      <c r="K56" s="48" t="str">
        <f>_xlfn.IFNA(VLOOKUP($B56, '24-25 Plan Spend(tb update)'!$A$1:$M$1979, 12, FALSE), "")</f>
        <v/>
      </c>
      <c r="L56" s="46"/>
      <c r="M56" s="49" t="str">
        <f>_xlfn.IFNA(VLOOKUP($B56, '24-25 Plan Spend(tb update)'!$A$1:$M$1979, 13, FALSE), "")</f>
        <v/>
      </c>
      <c r="N56" s="46"/>
      <c r="O56" s="40"/>
      <c r="P56" s="81" t="str" cm="1">
        <f t="array" aca="1" ref="P56" ca="1">IF(INDIRECT("n56")="yes",ISBLANK(INDIRECT("o56")), "")</f>
        <v/>
      </c>
      <c r="Q56" s="81"/>
    </row>
    <row r="57" spans="1:17" ht="45" customHeight="1" x14ac:dyDescent="0.3">
      <c r="A57" s="32">
        <v>48</v>
      </c>
      <c r="B57" s="32" t="str">
        <f t="shared" si="0"/>
        <v>48Hillingdon</v>
      </c>
      <c r="C57" s="47" t="str">
        <f>_xlfn.IFNA(VLOOKUP($B57, '24-25 Plan Spend(tb update)'!$A$1:$M$1979, 5, FALSE), "")</f>
        <v/>
      </c>
      <c r="D57" s="47" t="str">
        <f>_xlfn.IFNA(VLOOKUP($B57, '24-25 Plan Spend(tb update)'!$A$1:$M$1979, 6, FALSE), "")</f>
        <v/>
      </c>
      <c r="E57" s="47" t="str">
        <f>_xlfn.IFNA(VLOOKUP($B57, '24-25 Plan Spend(tb update)'!$A$1:$M$1979, 7, FALSE), "")</f>
        <v/>
      </c>
      <c r="F57" s="47" t="str">
        <f>_xlfn.IFNA(VLOOKUP($B57, '24-25 Plan Spend(tb update)'!$A$1:$M$1979, 8, FALSE), "")</f>
        <v/>
      </c>
      <c r="G57" s="47" t="str">
        <f>_xlfn.IFNA(VLOOKUP($B57, '24-25 Plan Spend(tb update)'!$A$1:$M$1979, 9, FALSE), "")</f>
        <v/>
      </c>
      <c r="H57" s="47" t="str">
        <f>_xlfn.IFNA(VLOOKUP($B57, '24-25 Plan Spend(tb update)'!$A$1:$M$1979, 10, FALSE), "")</f>
        <v/>
      </c>
      <c r="I57" s="75" t="str">
        <f>_xlfn.IFNA(VLOOKUP($B57, '24-25 Plan Spend(tb update)'!$A$1:$M$1979, 11, FALSE), "")</f>
        <v/>
      </c>
      <c r="J57" s="45"/>
      <c r="K57" s="48" t="str">
        <f>_xlfn.IFNA(VLOOKUP($B57, '24-25 Plan Spend(tb update)'!$A$1:$M$1979, 12, FALSE), "")</f>
        <v/>
      </c>
      <c r="L57" s="46"/>
      <c r="M57" s="49" t="str">
        <f>_xlfn.IFNA(VLOOKUP($B57, '24-25 Plan Spend(tb update)'!$A$1:$M$1979, 13, FALSE), "")</f>
        <v/>
      </c>
      <c r="N57" s="46"/>
      <c r="O57" s="40"/>
      <c r="P57" s="81" t="str" cm="1">
        <f t="array" aca="1" ref="P57" ca="1">IF(INDIRECT("n57")="yes",ISBLANK(INDIRECT("o57")), "")</f>
        <v/>
      </c>
      <c r="Q57" s="81"/>
    </row>
    <row r="58" spans="1:17" ht="45" customHeight="1" x14ac:dyDescent="0.3">
      <c r="A58" s="32">
        <v>49</v>
      </c>
      <c r="B58" s="32" t="str">
        <f t="shared" si="0"/>
        <v>49Hillingdon</v>
      </c>
      <c r="C58" s="47" t="str">
        <f>_xlfn.IFNA(VLOOKUP($B58, '24-25 Plan Spend(tb update)'!$A$1:$M$1979, 5, FALSE), "")</f>
        <v/>
      </c>
      <c r="D58" s="47" t="str">
        <f>_xlfn.IFNA(VLOOKUP($B58, '24-25 Plan Spend(tb update)'!$A$1:$M$1979, 6, FALSE), "")</f>
        <v/>
      </c>
      <c r="E58" s="47" t="str">
        <f>_xlfn.IFNA(VLOOKUP($B58, '24-25 Plan Spend(tb update)'!$A$1:$M$1979, 7, FALSE), "")</f>
        <v/>
      </c>
      <c r="F58" s="47" t="str">
        <f>_xlfn.IFNA(VLOOKUP($B58, '24-25 Plan Spend(tb update)'!$A$1:$M$1979, 8, FALSE), "")</f>
        <v/>
      </c>
      <c r="G58" s="47" t="str">
        <f>_xlfn.IFNA(VLOOKUP($B58, '24-25 Plan Spend(tb update)'!$A$1:$M$1979, 9, FALSE), "")</f>
        <v/>
      </c>
      <c r="H58" s="47" t="str">
        <f>_xlfn.IFNA(VLOOKUP($B58, '24-25 Plan Spend(tb update)'!$A$1:$M$1979, 10, FALSE), "")</f>
        <v/>
      </c>
      <c r="I58" s="75" t="str">
        <f>_xlfn.IFNA(VLOOKUP($B58, '24-25 Plan Spend(tb update)'!$A$1:$M$1979, 11, FALSE), "")</f>
        <v/>
      </c>
      <c r="J58" s="45"/>
      <c r="K58" s="48" t="str">
        <f>_xlfn.IFNA(VLOOKUP($B58, '24-25 Plan Spend(tb update)'!$A$1:$M$1979, 12, FALSE), "")</f>
        <v/>
      </c>
      <c r="L58" s="46"/>
      <c r="M58" s="49" t="str">
        <f>_xlfn.IFNA(VLOOKUP($B58, '24-25 Plan Spend(tb update)'!$A$1:$M$1979, 13, FALSE), "")</f>
        <v/>
      </c>
      <c r="N58" s="46"/>
      <c r="O58" s="40"/>
      <c r="P58" s="81" t="str" cm="1">
        <f t="array" aca="1" ref="P58" ca="1">IF(INDIRECT("n58")="yes",ISBLANK(INDIRECT("o58")), "")</f>
        <v/>
      </c>
      <c r="Q58" s="81"/>
    </row>
    <row r="59" spans="1:17" ht="45" customHeight="1" x14ac:dyDescent="0.3">
      <c r="A59" s="32">
        <v>50</v>
      </c>
      <c r="B59" s="32" t="str">
        <f t="shared" si="0"/>
        <v>50Hillingdon</v>
      </c>
      <c r="C59" s="47" t="str">
        <f>_xlfn.IFNA(VLOOKUP($B59, '24-25 Plan Spend(tb update)'!$A$1:$M$1979, 5, FALSE), "")</f>
        <v/>
      </c>
      <c r="D59" s="47" t="str">
        <f>_xlfn.IFNA(VLOOKUP($B59, '24-25 Plan Spend(tb update)'!$A$1:$M$1979, 6, FALSE), "")</f>
        <v/>
      </c>
      <c r="E59" s="47" t="str">
        <f>_xlfn.IFNA(VLOOKUP($B59, '24-25 Plan Spend(tb update)'!$A$1:$M$1979, 7, FALSE), "")</f>
        <v/>
      </c>
      <c r="F59" s="47" t="str">
        <f>_xlfn.IFNA(VLOOKUP($B59, '24-25 Plan Spend(tb update)'!$A$1:$M$1979, 8, FALSE), "")</f>
        <v/>
      </c>
      <c r="G59" s="47" t="str">
        <f>_xlfn.IFNA(VLOOKUP($B59, '24-25 Plan Spend(tb update)'!$A$1:$M$1979, 9, FALSE), "")</f>
        <v/>
      </c>
      <c r="H59" s="47" t="str">
        <f>_xlfn.IFNA(VLOOKUP($B59, '24-25 Plan Spend(tb update)'!$A$1:$M$1979, 10, FALSE), "")</f>
        <v/>
      </c>
      <c r="I59" s="75" t="str">
        <f>_xlfn.IFNA(VLOOKUP($B59, '24-25 Plan Spend(tb update)'!$A$1:$M$1979, 11, FALSE), "")</f>
        <v/>
      </c>
      <c r="J59" s="45"/>
      <c r="K59" s="48" t="str">
        <f>_xlfn.IFNA(VLOOKUP($B59, '24-25 Plan Spend(tb update)'!$A$1:$M$1979, 12, FALSE), "")</f>
        <v/>
      </c>
      <c r="L59" s="46"/>
      <c r="M59" s="49" t="str">
        <f>_xlfn.IFNA(VLOOKUP($B59, '24-25 Plan Spend(tb update)'!$A$1:$M$1979, 13, FALSE), "")</f>
        <v/>
      </c>
      <c r="N59" s="46"/>
      <c r="O59" s="40"/>
      <c r="P59" s="81" t="str" cm="1">
        <f t="array" aca="1" ref="P59" ca="1">IF(INDIRECT("n59")="yes",ISBLANK(INDIRECT("o59")), "")</f>
        <v/>
      </c>
      <c r="Q59" s="81"/>
    </row>
    <row r="60" spans="1:17" ht="45" customHeight="1" x14ac:dyDescent="0.3">
      <c r="A60" s="32">
        <v>51</v>
      </c>
      <c r="B60" s="32" t="str">
        <f t="shared" si="0"/>
        <v>51Hillingdon</v>
      </c>
      <c r="C60" s="47" t="str">
        <f>_xlfn.IFNA(VLOOKUP($B60, '24-25 Plan Spend(tb update)'!$A$1:$M$1979, 5, FALSE), "")</f>
        <v/>
      </c>
      <c r="D60" s="47" t="str">
        <f>_xlfn.IFNA(VLOOKUP($B60, '24-25 Plan Spend(tb update)'!$A$1:$M$1979, 6, FALSE), "")</f>
        <v/>
      </c>
      <c r="E60" s="47" t="str">
        <f>_xlfn.IFNA(VLOOKUP($B60, '24-25 Plan Spend(tb update)'!$A$1:$M$1979, 7, FALSE), "")</f>
        <v/>
      </c>
      <c r="F60" s="47" t="str">
        <f>_xlfn.IFNA(VLOOKUP($B60, '24-25 Plan Spend(tb update)'!$A$1:$M$1979, 8, FALSE), "")</f>
        <v/>
      </c>
      <c r="G60" s="47" t="str">
        <f>_xlfn.IFNA(VLOOKUP($B60, '24-25 Plan Spend(tb update)'!$A$1:$M$1979, 9, FALSE), "")</f>
        <v/>
      </c>
      <c r="H60" s="47" t="str">
        <f>_xlfn.IFNA(VLOOKUP($B60, '24-25 Plan Spend(tb update)'!$A$1:$M$1979, 10, FALSE), "")</f>
        <v/>
      </c>
      <c r="I60" s="75" t="str">
        <f>_xlfn.IFNA(VLOOKUP($B60, '24-25 Plan Spend(tb update)'!$A$1:$M$1979, 11, FALSE), "")</f>
        <v/>
      </c>
      <c r="J60" s="45"/>
      <c r="K60" s="48" t="str">
        <f>_xlfn.IFNA(VLOOKUP($B60, '24-25 Plan Spend(tb update)'!$A$1:$M$1979, 12, FALSE), "")</f>
        <v/>
      </c>
      <c r="L60" s="46"/>
      <c r="M60" s="49" t="str">
        <f>_xlfn.IFNA(VLOOKUP($B60, '24-25 Plan Spend(tb update)'!$A$1:$M$1979, 13, FALSE), "")</f>
        <v/>
      </c>
      <c r="N60" s="46"/>
      <c r="O60" s="40"/>
      <c r="P60" s="81" t="str" cm="1">
        <f t="array" aca="1" ref="P60" ca="1">IF(INDIRECT("n60")="yes",ISBLANK(INDIRECT("o60")), "")</f>
        <v/>
      </c>
      <c r="Q60" s="81"/>
    </row>
    <row r="61" spans="1:17" ht="45" customHeight="1" x14ac:dyDescent="0.3">
      <c r="A61" s="32">
        <v>52</v>
      </c>
      <c r="B61" s="32" t="str">
        <f t="shared" si="0"/>
        <v>52Hillingdon</v>
      </c>
      <c r="C61" s="47" t="str">
        <f>_xlfn.IFNA(VLOOKUP($B61, '24-25 Plan Spend(tb update)'!$A$1:$M$1979, 5, FALSE), "")</f>
        <v/>
      </c>
      <c r="D61" s="47" t="str">
        <f>_xlfn.IFNA(VLOOKUP($B61, '24-25 Plan Spend(tb update)'!$A$1:$M$1979, 6, FALSE), "")</f>
        <v/>
      </c>
      <c r="E61" s="47" t="str">
        <f>_xlfn.IFNA(VLOOKUP($B61, '24-25 Plan Spend(tb update)'!$A$1:$M$1979, 7, FALSE), "")</f>
        <v/>
      </c>
      <c r="F61" s="47" t="str">
        <f>_xlfn.IFNA(VLOOKUP($B61, '24-25 Plan Spend(tb update)'!$A$1:$M$1979, 8, FALSE), "")</f>
        <v/>
      </c>
      <c r="G61" s="47" t="str">
        <f>_xlfn.IFNA(VLOOKUP($B61, '24-25 Plan Spend(tb update)'!$A$1:$M$1979, 9, FALSE), "")</f>
        <v/>
      </c>
      <c r="H61" s="47" t="str">
        <f>_xlfn.IFNA(VLOOKUP($B61, '24-25 Plan Spend(tb update)'!$A$1:$M$1979, 10, FALSE), "")</f>
        <v/>
      </c>
      <c r="I61" s="75" t="str">
        <f>_xlfn.IFNA(VLOOKUP($B61, '24-25 Plan Spend(tb update)'!$A$1:$M$1979, 11, FALSE), "")</f>
        <v/>
      </c>
      <c r="J61" s="45"/>
      <c r="K61" s="48" t="str">
        <f>_xlfn.IFNA(VLOOKUP($B61, '24-25 Plan Spend(tb update)'!$A$1:$M$1979, 12, FALSE), "")</f>
        <v/>
      </c>
      <c r="L61" s="46"/>
      <c r="M61" s="49" t="str">
        <f>_xlfn.IFNA(VLOOKUP($B61, '24-25 Plan Spend(tb update)'!$A$1:$M$1979, 13, FALSE), "")</f>
        <v/>
      </c>
      <c r="N61" s="46"/>
      <c r="O61" s="40"/>
      <c r="P61" s="81" t="str" cm="1">
        <f t="array" aca="1" ref="P61" ca="1">IF(INDIRECT("n61")="yes",ISBLANK(INDIRECT("o61")), "")</f>
        <v/>
      </c>
      <c r="Q61" s="81"/>
    </row>
    <row r="62" spans="1:17" ht="45" customHeight="1" x14ac:dyDescent="0.3">
      <c r="A62" s="32">
        <v>53</v>
      </c>
      <c r="B62" s="32" t="str">
        <f t="shared" si="0"/>
        <v>53Hillingdon</v>
      </c>
      <c r="C62" s="47" t="str">
        <f>_xlfn.IFNA(VLOOKUP($B62, '24-25 Plan Spend(tb update)'!$A$1:$M$1979, 5, FALSE), "")</f>
        <v/>
      </c>
      <c r="D62" s="47" t="str">
        <f>_xlfn.IFNA(VLOOKUP($B62, '24-25 Plan Spend(tb update)'!$A$1:$M$1979, 6, FALSE), "")</f>
        <v/>
      </c>
      <c r="E62" s="47" t="str">
        <f>_xlfn.IFNA(VLOOKUP($B62, '24-25 Plan Spend(tb update)'!$A$1:$M$1979, 7, FALSE), "")</f>
        <v/>
      </c>
      <c r="F62" s="47" t="str">
        <f>_xlfn.IFNA(VLOOKUP($B62, '24-25 Plan Spend(tb update)'!$A$1:$M$1979, 8, FALSE), "")</f>
        <v/>
      </c>
      <c r="G62" s="47" t="str">
        <f>_xlfn.IFNA(VLOOKUP($B62, '24-25 Plan Spend(tb update)'!$A$1:$M$1979, 9, FALSE), "")</f>
        <v/>
      </c>
      <c r="H62" s="47" t="str">
        <f>_xlfn.IFNA(VLOOKUP($B62, '24-25 Plan Spend(tb update)'!$A$1:$M$1979, 10, FALSE), "")</f>
        <v/>
      </c>
      <c r="I62" s="75" t="str">
        <f>_xlfn.IFNA(VLOOKUP($B62, '24-25 Plan Spend(tb update)'!$A$1:$M$1979, 11, FALSE), "")</f>
        <v/>
      </c>
      <c r="J62" s="45"/>
      <c r="K62" s="48" t="str">
        <f>_xlfn.IFNA(VLOOKUP($B62, '24-25 Plan Spend(tb update)'!$A$1:$M$1979, 12, FALSE), "")</f>
        <v/>
      </c>
      <c r="L62" s="46"/>
      <c r="M62" s="49" t="str">
        <f>_xlfn.IFNA(VLOOKUP($B62, '24-25 Plan Spend(tb update)'!$A$1:$M$1979, 13, FALSE), "")</f>
        <v/>
      </c>
      <c r="N62" s="46"/>
      <c r="O62" s="40"/>
      <c r="P62" s="81" t="str" cm="1">
        <f t="array" aca="1" ref="P62" ca="1">IF(INDIRECT("n62")="yes",ISBLANK(INDIRECT("o62")), "")</f>
        <v/>
      </c>
      <c r="Q62" s="81"/>
    </row>
    <row r="63" spans="1:17" ht="45" customHeight="1" x14ac:dyDescent="0.3">
      <c r="A63" s="32">
        <v>54</v>
      </c>
      <c r="B63" s="32" t="str">
        <f t="shared" si="0"/>
        <v>54Hillingdon</v>
      </c>
      <c r="C63" s="47" t="str">
        <f>_xlfn.IFNA(VLOOKUP($B63, '24-25 Plan Spend(tb update)'!$A$1:$M$1979, 5, FALSE), "")</f>
        <v/>
      </c>
      <c r="D63" s="47" t="str">
        <f>_xlfn.IFNA(VLOOKUP($B63, '24-25 Plan Spend(tb update)'!$A$1:$M$1979, 6, FALSE), "")</f>
        <v/>
      </c>
      <c r="E63" s="47" t="str">
        <f>_xlfn.IFNA(VLOOKUP($B63, '24-25 Plan Spend(tb update)'!$A$1:$M$1979, 7, FALSE), "")</f>
        <v/>
      </c>
      <c r="F63" s="47" t="str">
        <f>_xlfn.IFNA(VLOOKUP($B63, '24-25 Plan Spend(tb update)'!$A$1:$M$1979, 8, FALSE), "")</f>
        <v/>
      </c>
      <c r="G63" s="47" t="str">
        <f>_xlfn.IFNA(VLOOKUP($B63, '24-25 Plan Spend(tb update)'!$A$1:$M$1979, 9, FALSE), "")</f>
        <v/>
      </c>
      <c r="H63" s="47" t="str">
        <f>_xlfn.IFNA(VLOOKUP($B63, '24-25 Plan Spend(tb update)'!$A$1:$M$1979, 10, FALSE), "")</f>
        <v/>
      </c>
      <c r="I63" s="75" t="str">
        <f>_xlfn.IFNA(VLOOKUP($B63, '24-25 Plan Spend(tb update)'!$A$1:$M$1979, 11, FALSE), "")</f>
        <v/>
      </c>
      <c r="J63" s="45"/>
      <c r="K63" s="48" t="str">
        <f>_xlfn.IFNA(VLOOKUP($B63, '24-25 Plan Spend(tb update)'!$A$1:$M$1979, 12, FALSE), "")</f>
        <v/>
      </c>
      <c r="L63" s="46"/>
      <c r="M63" s="49" t="str">
        <f>_xlfn.IFNA(VLOOKUP($B63, '24-25 Plan Spend(tb update)'!$A$1:$M$1979, 13, FALSE), "")</f>
        <v/>
      </c>
      <c r="N63" s="46"/>
      <c r="O63" s="40"/>
      <c r="P63" s="81" t="str" cm="1">
        <f t="array" aca="1" ref="P63" ca="1">IF(INDIRECT("n63")="yes",ISBLANK(INDIRECT("o63")), "")</f>
        <v/>
      </c>
      <c r="Q63" s="81"/>
    </row>
    <row r="64" spans="1:17" ht="45" customHeight="1" x14ac:dyDescent="0.3">
      <c r="A64" s="32">
        <v>55</v>
      </c>
      <c r="B64" s="32" t="str">
        <f t="shared" si="0"/>
        <v>55Hillingdon</v>
      </c>
      <c r="C64" s="47" t="str">
        <f>_xlfn.IFNA(VLOOKUP($B64, '24-25 Plan Spend(tb update)'!$A$1:$M$1979, 5, FALSE), "")</f>
        <v/>
      </c>
      <c r="D64" s="47" t="str">
        <f>_xlfn.IFNA(VLOOKUP($B64, '24-25 Plan Spend(tb update)'!$A$1:$M$1979, 6, FALSE), "")</f>
        <v/>
      </c>
      <c r="E64" s="47" t="str">
        <f>_xlfn.IFNA(VLOOKUP($B64, '24-25 Plan Spend(tb update)'!$A$1:$M$1979, 7, FALSE), "")</f>
        <v/>
      </c>
      <c r="F64" s="47" t="str">
        <f>_xlfn.IFNA(VLOOKUP($B64, '24-25 Plan Spend(tb update)'!$A$1:$M$1979, 8, FALSE), "")</f>
        <v/>
      </c>
      <c r="G64" s="47" t="str">
        <f>_xlfn.IFNA(VLOOKUP($B64, '24-25 Plan Spend(tb update)'!$A$1:$M$1979, 9, FALSE), "")</f>
        <v/>
      </c>
      <c r="H64" s="47" t="str">
        <f>_xlfn.IFNA(VLOOKUP($B64, '24-25 Plan Spend(tb update)'!$A$1:$M$1979, 10, FALSE), "")</f>
        <v/>
      </c>
      <c r="I64" s="75" t="str">
        <f>_xlfn.IFNA(VLOOKUP($B64, '24-25 Plan Spend(tb update)'!$A$1:$M$1979, 11, FALSE), "")</f>
        <v/>
      </c>
      <c r="J64" s="45"/>
      <c r="K64" s="48" t="str">
        <f>_xlfn.IFNA(VLOOKUP($B64, '24-25 Plan Spend(tb update)'!$A$1:$M$1979, 12, FALSE), "")</f>
        <v/>
      </c>
      <c r="L64" s="46"/>
      <c r="M64" s="49" t="str">
        <f>_xlfn.IFNA(VLOOKUP($B64, '24-25 Plan Spend(tb update)'!$A$1:$M$1979, 13, FALSE), "")</f>
        <v/>
      </c>
      <c r="N64" s="46"/>
      <c r="O64" s="40"/>
      <c r="P64" s="81" t="str" cm="1">
        <f t="array" aca="1" ref="P64" ca="1">IF(INDIRECT("n64")="yes",ISBLANK(INDIRECT("o64")), "")</f>
        <v/>
      </c>
      <c r="Q64" s="81"/>
    </row>
    <row r="65" spans="1:17" ht="45" customHeight="1" x14ac:dyDescent="0.3">
      <c r="A65" s="32">
        <v>56</v>
      </c>
      <c r="B65" s="32" t="str">
        <f t="shared" si="0"/>
        <v>56Hillingdon</v>
      </c>
      <c r="C65" s="47" t="str">
        <f>_xlfn.IFNA(VLOOKUP($B65, '24-25 Plan Spend(tb update)'!$A$1:$M$1979, 5, FALSE), "")</f>
        <v/>
      </c>
      <c r="D65" s="47" t="str">
        <f>_xlfn.IFNA(VLOOKUP($B65, '24-25 Plan Spend(tb update)'!$A$1:$M$1979, 6, FALSE), "")</f>
        <v/>
      </c>
      <c r="E65" s="47" t="str">
        <f>_xlfn.IFNA(VLOOKUP($B65, '24-25 Plan Spend(tb update)'!$A$1:$M$1979, 7, FALSE), "")</f>
        <v/>
      </c>
      <c r="F65" s="47" t="str">
        <f>_xlfn.IFNA(VLOOKUP($B65, '24-25 Plan Spend(tb update)'!$A$1:$M$1979, 8, FALSE), "")</f>
        <v/>
      </c>
      <c r="G65" s="47" t="str">
        <f>_xlfn.IFNA(VLOOKUP($B65, '24-25 Plan Spend(tb update)'!$A$1:$M$1979, 9, FALSE), "")</f>
        <v/>
      </c>
      <c r="H65" s="47" t="str">
        <f>_xlfn.IFNA(VLOOKUP($B65, '24-25 Plan Spend(tb update)'!$A$1:$M$1979, 10, FALSE), "")</f>
        <v/>
      </c>
      <c r="I65" s="75" t="str">
        <f>_xlfn.IFNA(VLOOKUP($B65, '24-25 Plan Spend(tb update)'!$A$1:$M$1979, 11, FALSE), "")</f>
        <v/>
      </c>
      <c r="J65" s="45"/>
      <c r="K65" s="48" t="str">
        <f>_xlfn.IFNA(VLOOKUP($B65, '24-25 Plan Spend(tb update)'!$A$1:$M$1979, 12, FALSE), "")</f>
        <v/>
      </c>
      <c r="L65" s="46"/>
      <c r="M65" s="49" t="str">
        <f>_xlfn.IFNA(VLOOKUP($B65, '24-25 Plan Spend(tb update)'!$A$1:$M$1979, 13, FALSE), "")</f>
        <v/>
      </c>
      <c r="N65" s="46"/>
      <c r="O65" s="40"/>
      <c r="P65" s="81" t="str" cm="1">
        <f t="array" aca="1" ref="P65" ca="1">IF(INDIRECT("n65")="yes",ISBLANK(INDIRECT("o65")), "")</f>
        <v/>
      </c>
      <c r="Q65" s="81"/>
    </row>
    <row r="66" spans="1:17" ht="45" customHeight="1" x14ac:dyDescent="0.3">
      <c r="A66" s="32">
        <v>57</v>
      </c>
      <c r="B66" s="32" t="str">
        <f t="shared" si="0"/>
        <v>57Hillingdon</v>
      </c>
      <c r="C66" s="47" t="str">
        <f>_xlfn.IFNA(VLOOKUP($B66, '24-25 Plan Spend(tb update)'!$A$1:$M$1979, 5, FALSE), "")</f>
        <v/>
      </c>
      <c r="D66" s="47" t="str">
        <f>_xlfn.IFNA(VLOOKUP($B66, '24-25 Plan Spend(tb update)'!$A$1:$M$1979, 6, FALSE), "")</f>
        <v/>
      </c>
      <c r="E66" s="47" t="str">
        <f>_xlfn.IFNA(VLOOKUP($B66, '24-25 Plan Spend(tb update)'!$A$1:$M$1979, 7, FALSE), "")</f>
        <v/>
      </c>
      <c r="F66" s="47" t="str">
        <f>_xlfn.IFNA(VLOOKUP($B66, '24-25 Plan Spend(tb update)'!$A$1:$M$1979, 8, FALSE), "")</f>
        <v/>
      </c>
      <c r="G66" s="47" t="str">
        <f>_xlfn.IFNA(VLOOKUP($B66, '24-25 Plan Spend(tb update)'!$A$1:$M$1979, 9, FALSE), "")</f>
        <v/>
      </c>
      <c r="H66" s="47" t="str">
        <f>_xlfn.IFNA(VLOOKUP($B66, '24-25 Plan Spend(tb update)'!$A$1:$M$1979, 10, FALSE), "")</f>
        <v/>
      </c>
      <c r="I66" s="75" t="str">
        <f>_xlfn.IFNA(VLOOKUP($B66, '24-25 Plan Spend(tb update)'!$A$1:$M$1979, 11, FALSE), "")</f>
        <v/>
      </c>
      <c r="J66" s="45"/>
      <c r="K66" s="48" t="str">
        <f>_xlfn.IFNA(VLOOKUP($B66, '24-25 Plan Spend(tb update)'!$A$1:$M$1979, 12, FALSE), "")</f>
        <v/>
      </c>
      <c r="L66" s="46"/>
      <c r="M66" s="49" t="str">
        <f>_xlfn.IFNA(VLOOKUP($B66, '24-25 Plan Spend(tb update)'!$A$1:$M$1979, 13, FALSE), "")</f>
        <v/>
      </c>
      <c r="N66" s="46"/>
      <c r="O66" s="41"/>
      <c r="P66" s="81" t="str" cm="1">
        <f t="array" aca="1" ref="P66" ca="1">IF(INDIRECT("n66")="yes",ISBLANK(INDIRECT("o66")), "")</f>
        <v/>
      </c>
      <c r="Q66" s="81"/>
    </row>
    <row r="67" spans="1:17" ht="45" customHeight="1" x14ac:dyDescent="0.3">
      <c r="A67" s="32">
        <v>58</v>
      </c>
      <c r="B67" s="32" t="str">
        <f t="shared" si="0"/>
        <v>58Hillingdon</v>
      </c>
      <c r="C67" s="47" t="str">
        <f>_xlfn.IFNA(VLOOKUP($B67, '24-25 Plan Spend(tb update)'!$A$1:$M$1979, 5, FALSE), "")</f>
        <v/>
      </c>
      <c r="D67" s="47" t="str">
        <f>_xlfn.IFNA(VLOOKUP($B67, '24-25 Plan Spend(tb update)'!$A$1:$M$1979, 6, FALSE), "")</f>
        <v/>
      </c>
      <c r="E67" s="47" t="str">
        <f>_xlfn.IFNA(VLOOKUP($B67, '24-25 Plan Spend(tb update)'!$A$1:$M$1979, 7, FALSE), "")</f>
        <v/>
      </c>
      <c r="F67" s="47" t="str">
        <f>_xlfn.IFNA(VLOOKUP($B67, '24-25 Plan Spend(tb update)'!$A$1:$M$1979, 8, FALSE), "")</f>
        <v/>
      </c>
      <c r="G67" s="47" t="str">
        <f>_xlfn.IFNA(VLOOKUP($B67, '24-25 Plan Spend(tb update)'!$A$1:$M$1979, 9, FALSE), "")</f>
        <v/>
      </c>
      <c r="H67" s="47" t="str">
        <f>_xlfn.IFNA(VLOOKUP($B67, '24-25 Plan Spend(tb update)'!$A$1:$M$1979, 10, FALSE), "")</f>
        <v/>
      </c>
      <c r="I67" s="75" t="str">
        <f>_xlfn.IFNA(VLOOKUP($B67, '24-25 Plan Spend(tb update)'!$A$1:$M$1979, 11, FALSE), "")</f>
        <v/>
      </c>
      <c r="J67" s="45"/>
      <c r="K67" s="48" t="str">
        <f>_xlfn.IFNA(VLOOKUP($B67, '24-25 Plan Spend(tb update)'!$A$1:$M$1979, 12, FALSE), "")</f>
        <v/>
      </c>
      <c r="L67" s="46"/>
      <c r="M67" s="49" t="str">
        <f>_xlfn.IFNA(VLOOKUP($B67, '24-25 Plan Spend(tb update)'!$A$1:$M$1979, 13, FALSE), "")</f>
        <v/>
      </c>
      <c r="N67" s="46"/>
      <c r="O67" s="40"/>
      <c r="P67" s="81" t="str" cm="1">
        <f t="array" aca="1" ref="P67" ca="1">IF(INDIRECT("n67")="yes",ISBLANK(INDIRECT("o67")), "")</f>
        <v/>
      </c>
      <c r="Q67" s="81"/>
    </row>
    <row r="68" spans="1:17" ht="45" customHeight="1" x14ac:dyDescent="0.3">
      <c r="A68" s="32">
        <v>59</v>
      </c>
      <c r="B68" s="32" t="str">
        <f t="shared" si="0"/>
        <v>59Hillingdon</v>
      </c>
      <c r="C68" s="47" t="str">
        <f>_xlfn.IFNA(VLOOKUP($B68, '24-25 Plan Spend(tb update)'!$A$1:$M$1979, 5, FALSE), "")</f>
        <v/>
      </c>
      <c r="D68" s="47" t="str">
        <f>_xlfn.IFNA(VLOOKUP($B68, '24-25 Plan Spend(tb update)'!$A$1:$M$1979, 6, FALSE), "")</f>
        <v/>
      </c>
      <c r="E68" s="47" t="str">
        <f>_xlfn.IFNA(VLOOKUP($B68, '24-25 Plan Spend(tb update)'!$A$1:$M$1979, 7, FALSE), "")</f>
        <v/>
      </c>
      <c r="F68" s="47" t="str">
        <f>_xlfn.IFNA(VLOOKUP($B68, '24-25 Plan Spend(tb update)'!$A$1:$M$1979, 8, FALSE), "")</f>
        <v/>
      </c>
      <c r="G68" s="47" t="str">
        <f>_xlfn.IFNA(VLOOKUP($B68, '24-25 Plan Spend(tb update)'!$A$1:$M$1979, 9, FALSE), "")</f>
        <v/>
      </c>
      <c r="H68" s="47" t="str">
        <f>_xlfn.IFNA(VLOOKUP($B68, '24-25 Plan Spend(tb update)'!$A$1:$M$1979, 10, FALSE), "")</f>
        <v/>
      </c>
      <c r="I68" s="75" t="str">
        <f>_xlfn.IFNA(VLOOKUP($B68, '24-25 Plan Spend(tb update)'!$A$1:$M$1979, 11, FALSE), "")</f>
        <v/>
      </c>
      <c r="J68" s="45"/>
      <c r="K68" s="48" t="str">
        <f>_xlfn.IFNA(VLOOKUP($B68, '24-25 Plan Spend(tb update)'!$A$1:$M$1979, 12, FALSE), "")</f>
        <v/>
      </c>
      <c r="L68" s="46"/>
      <c r="M68" s="49" t="str">
        <f>_xlfn.IFNA(VLOOKUP($B68, '24-25 Plan Spend(tb update)'!$A$1:$M$1979, 13, FALSE), "")</f>
        <v/>
      </c>
      <c r="N68" s="46"/>
      <c r="O68" s="40"/>
      <c r="P68" s="81" t="str" cm="1">
        <f t="array" aca="1" ref="P68" ca="1">IF(INDIRECT("n68")="yes",ISBLANK(INDIRECT("o68")), "")</f>
        <v/>
      </c>
      <c r="Q68" s="81"/>
    </row>
    <row r="69" spans="1:17" ht="45" customHeight="1" x14ac:dyDescent="0.3">
      <c r="A69" s="32">
        <v>60</v>
      </c>
      <c r="B69" s="32" t="str">
        <f t="shared" si="0"/>
        <v>60Hillingdon</v>
      </c>
      <c r="C69" s="47" t="str">
        <f>_xlfn.IFNA(VLOOKUP($B69, '24-25 Plan Spend(tb update)'!$A$1:$M$1979, 5, FALSE), "")</f>
        <v/>
      </c>
      <c r="D69" s="47" t="str">
        <f>_xlfn.IFNA(VLOOKUP($B69, '24-25 Plan Spend(tb update)'!$A$1:$M$1979, 6, FALSE), "")</f>
        <v/>
      </c>
      <c r="E69" s="47" t="str">
        <f>_xlfn.IFNA(VLOOKUP($B69, '24-25 Plan Spend(tb update)'!$A$1:$M$1979, 7, FALSE), "")</f>
        <v/>
      </c>
      <c r="F69" s="47" t="str">
        <f>_xlfn.IFNA(VLOOKUP($B69, '24-25 Plan Spend(tb update)'!$A$1:$M$1979, 8, FALSE), "")</f>
        <v/>
      </c>
      <c r="G69" s="47" t="str">
        <f>_xlfn.IFNA(VLOOKUP($B69, '24-25 Plan Spend(tb update)'!$A$1:$M$1979, 9, FALSE), "")</f>
        <v/>
      </c>
      <c r="H69" s="47" t="str">
        <f>_xlfn.IFNA(VLOOKUP($B69, '24-25 Plan Spend(tb update)'!$A$1:$M$1979, 10, FALSE), "")</f>
        <v/>
      </c>
      <c r="I69" s="75" t="str">
        <f>_xlfn.IFNA(VLOOKUP($B69, '24-25 Plan Spend(tb update)'!$A$1:$M$1979, 11, FALSE), "")</f>
        <v/>
      </c>
      <c r="J69" s="45"/>
      <c r="K69" s="48" t="str">
        <f>_xlfn.IFNA(VLOOKUP($B69, '24-25 Plan Spend(tb update)'!$A$1:$M$1979, 12, FALSE), "")</f>
        <v/>
      </c>
      <c r="L69" s="46"/>
      <c r="M69" s="49" t="str">
        <f>_xlfn.IFNA(VLOOKUP($B69, '24-25 Plan Spend(tb update)'!$A$1:$M$1979, 13, FALSE), "")</f>
        <v/>
      </c>
      <c r="N69" s="46"/>
      <c r="O69" s="40"/>
      <c r="P69" s="81" t="str" cm="1">
        <f t="array" aca="1" ref="P69" ca="1">IF(INDIRECT("n69")="yes",ISBLANK(INDIRECT("o69")), "")</f>
        <v/>
      </c>
      <c r="Q69" s="81"/>
    </row>
    <row r="70" spans="1:17" ht="45" customHeight="1" x14ac:dyDescent="0.3">
      <c r="A70" s="32">
        <v>61</v>
      </c>
      <c r="B70" s="32" t="str">
        <f t="shared" si="0"/>
        <v>61Hillingdon</v>
      </c>
      <c r="C70" s="47" t="str">
        <f>_xlfn.IFNA(VLOOKUP($B70, '24-25 Plan Spend(tb update)'!$A$1:$M$1979, 5, FALSE), "")</f>
        <v/>
      </c>
      <c r="D70" s="47" t="str">
        <f>_xlfn.IFNA(VLOOKUP($B70, '24-25 Plan Spend(tb update)'!$A$1:$M$1979, 6, FALSE), "")</f>
        <v/>
      </c>
      <c r="E70" s="47" t="str">
        <f>_xlfn.IFNA(VLOOKUP($B70, '24-25 Plan Spend(tb update)'!$A$1:$M$1979, 7, FALSE), "")</f>
        <v/>
      </c>
      <c r="F70" s="47" t="str">
        <f>_xlfn.IFNA(VLOOKUP($B70, '24-25 Plan Spend(tb update)'!$A$1:$M$1979, 8, FALSE), "")</f>
        <v/>
      </c>
      <c r="G70" s="47" t="str">
        <f>_xlfn.IFNA(VLOOKUP($B70, '24-25 Plan Spend(tb update)'!$A$1:$M$1979, 9, FALSE), "")</f>
        <v/>
      </c>
      <c r="H70" s="47" t="str">
        <f>_xlfn.IFNA(VLOOKUP($B70, '24-25 Plan Spend(tb update)'!$A$1:$M$1979, 10, FALSE), "")</f>
        <v/>
      </c>
      <c r="I70" s="75" t="str">
        <f>_xlfn.IFNA(VLOOKUP($B70, '24-25 Plan Spend(tb update)'!$A$1:$M$1979, 11, FALSE), "")</f>
        <v/>
      </c>
      <c r="J70" s="45"/>
      <c r="K70" s="48" t="str">
        <f>_xlfn.IFNA(VLOOKUP($B70, '24-25 Plan Spend(tb update)'!$A$1:$M$1979, 12, FALSE), "")</f>
        <v/>
      </c>
      <c r="L70" s="46"/>
      <c r="M70" s="49" t="str">
        <f>_xlfn.IFNA(VLOOKUP($B70, '24-25 Plan Spend(tb update)'!$A$1:$M$1979, 13, FALSE), "")</f>
        <v/>
      </c>
      <c r="N70" s="46"/>
      <c r="O70" s="40"/>
      <c r="P70" s="81" t="str" cm="1">
        <f t="array" aca="1" ref="P70" ca="1">IF(INDIRECT("n70")="yes",ISBLANK(INDIRECT("o70")), "")</f>
        <v/>
      </c>
      <c r="Q70" s="81"/>
    </row>
    <row r="71" spans="1:17" ht="45" customHeight="1" x14ac:dyDescent="0.3">
      <c r="A71" s="32">
        <v>62</v>
      </c>
      <c r="B71" s="32" t="str">
        <f t="shared" si="0"/>
        <v>62Hillingdon</v>
      </c>
      <c r="C71" s="47" t="str">
        <f>_xlfn.IFNA(VLOOKUP($B71, '24-25 Plan Spend(tb update)'!$A$1:$M$1979, 5, FALSE), "")</f>
        <v/>
      </c>
      <c r="D71" s="47" t="str">
        <f>_xlfn.IFNA(VLOOKUP($B71, '24-25 Plan Spend(tb update)'!$A$1:$M$1979, 6, FALSE), "")</f>
        <v/>
      </c>
      <c r="E71" s="47" t="str">
        <f>_xlfn.IFNA(VLOOKUP($B71, '24-25 Plan Spend(tb update)'!$A$1:$M$1979, 7, FALSE), "")</f>
        <v/>
      </c>
      <c r="F71" s="47" t="str">
        <f>_xlfn.IFNA(VLOOKUP($B71, '24-25 Plan Spend(tb update)'!$A$1:$M$1979, 8, FALSE), "")</f>
        <v/>
      </c>
      <c r="G71" s="47" t="str">
        <f>_xlfn.IFNA(VLOOKUP($B71, '24-25 Plan Spend(tb update)'!$A$1:$M$1979, 9, FALSE), "")</f>
        <v/>
      </c>
      <c r="H71" s="47" t="str">
        <f>_xlfn.IFNA(VLOOKUP($B71, '24-25 Plan Spend(tb update)'!$A$1:$M$1979, 10, FALSE), "")</f>
        <v/>
      </c>
      <c r="I71" s="75" t="str">
        <f>_xlfn.IFNA(VLOOKUP($B71, '24-25 Plan Spend(tb update)'!$A$1:$M$1979, 11, FALSE), "")</f>
        <v/>
      </c>
      <c r="J71" s="45"/>
      <c r="K71" s="48" t="str">
        <f>_xlfn.IFNA(VLOOKUP($B71, '24-25 Plan Spend(tb update)'!$A$1:$M$1979, 12, FALSE), "")</f>
        <v/>
      </c>
      <c r="L71" s="46"/>
      <c r="M71" s="49" t="str">
        <f>_xlfn.IFNA(VLOOKUP($B71, '24-25 Plan Spend(tb update)'!$A$1:$M$1979, 13, FALSE), "")</f>
        <v/>
      </c>
      <c r="N71" s="46"/>
      <c r="O71" s="40"/>
      <c r="P71" s="81" t="str" cm="1">
        <f t="array" aca="1" ref="P71" ca="1">IF(INDIRECT("n71")="yes",ISBLANK(INDIRECT("o71")), "")</f>
        <v/>
      </c>
      <c r="Q71" s="81"/>
    </row>
    <row r="72" spans="1:17" ht="45" customHeight="1" x14ac:dyDescent="0.3">
      <c r="A72" s="32">
        <v>63</v>
      </c>
      <c r="B72" s="32" t="str">
        <f t="shared" si="0"/>
        <v>63Hillingdon</v>
      </c>
      <c r="C72" s="47" t="str">
        <f>_xlfn.IFNA(VLOOKUP($B72, '24-25 Plan Spend(tb update)'!$A$1:$M$1979, 5, FALSE), "")</f>
        <v/>
      </c>
      <c r="D72" s="47" t="str">
        <f>_xlfn.IFNA(VLOOKUP($B72, '24-25 Plan Spend(tb update)'!$A$1:$M$1979, 6, FALSE), "")</f>
        <v/>
      </c>
      <c r="E72" s="47" t="str">
        <f>_xlfn.IFNA(VLOOKUP($B72, '24-25 Plan Spend(tb update)'!$A$1:$M$1979, 7, FALSE), "")</f>
        <v/>
      </c>
      <c r="F72" s="47" t="str">
        <f>_xlfn.IFNA(VLOOKUP($B72, '24-25 Plan Spend(tb update)'!$A$1:$M$1979, 8, FALSE), "")</f>
        <v/>
      </c>
      <c r="G72" s="47" t="str">
        <f>_xlfn.IFNA(VLOOKUP($B72, '24-25 Plan Spend(tb update)'!$A$1:$M$1979, 9, FALSE), "")</f>
        <v/>
      </c>
      <c r="H72" s="47" t="str">
        <f>_xlfn.IFNA(VLOOKUP($B72, '24-25 Plan Spend(tb update)'!$A$1:$M$1979, 10, FALSE), "")</f>
        <v/>
      </c>
      <c r="I72" s="75" t="str">
        <f>_xlfn.IFNA(VLOOKUP($B72, '24-25 Plan Spend(tb update)'!$A$1:$M$1979, 11, FALSE), "")</f>
        <v/>
      </c>
      <c r="J72" s="45"/>
      <c r="K72" s="48" t="str">
        <f>_xlfn.IFNA(VLOOKUP($B72, '24-25 Plan Spend(tb update)'!$A$1:$M$1979, 12, FALSE), "")</f>
        <v/>
      </c>
      <c r="L72" s="46"/>
      <c r="M72" s="49" t="str">
        <f>_xlfn.IFNA(VLOOKUP($B72, '24-25 Plan Spend(tb update)'!$A$1:$M$1979, 13, FALSE), "")</f>
        <v/>
      </c>
      <c r="N72" s="46"/>
      <c r="O72" s="40"/>
      <c r="P72" s="81" t="str" cm="1">
        <f t="array" aca="1" ref="P72" ca="1">IF(INDIRECT("n72")="yes",ISBLANK(INDIRECT("o72")), "")</f>
        <v/>
      </c>
      <c r="Q72" s="81"/>
    </row>
    <row r="73" spans="1:17" ht="45" customHeight="1" x14ac:dyDescent="0.3">
      <c r="A73" s="32">
        <v>64</v>
      </c>
      <c r="B73" s="32" t="str">
        <f t="shared" si="0"/>
        <v>64Hillingdon</v>
      </c>
      <c r="C73" s="47" t="str">
        <f>_xlfn.IFNA(VLOOKUP($B73, '24-25 Plan Spend(tb update)'!$A$1:$M$1979, 5, FALSE), "")</f>
        <v/>
      </c>
      <c r="D73" s="47" t="str">
        <f>_xlfn.IFNA(VLOOKUP($B73, '24-25 Plan Spend(tb update)'!$A$1:$M$1979, 6, FALSE), "")</f>
        <v/>
      </c>
      <c r="E73" s="47" t="str">
        <f>_xlfn.IFNA(VLOOKUP($B73, '24-25 Plan Spend(tb update)'!$A$1:$M$1979, 7, FALSE), "")</f>
        <v/>
      </c>
      <c r="F73" s="47" t="str">
        <f>_xlfn.IFNA(VLOOKUP($B73, '24-25 Plan Spend(tb update)'!$A$1:$M$1979, 8, FALSE), "")</f>
        <v/>
      </c>
      <c r="G73" s="47" t="str">
        <f>_xlfn.IFNA(VLOOKUP($B73, '24-25 Plan Spend(tb update)'!$A$1:$M$1979, 9, FALSE), "")</f>
        <v/>
      </c>
      <c r="H73" s="47" t="str">
        <f>_xlfn.IFNA(VLOOKUP($B73, '24-25 Plan Spend(tb update)'!$A$1:$M$1979, 10, FALSE), "")</f>
        <v/>
      </c>
      <c r="I73" s="75" t="str">
        <f>_xlfn.IFNA(VLOOKUP($B73, '24-25 Plan Spend(tb update)'!$A$1:$M$1979, 11, FALSE), "")</f>
        <v/>
      </c>
      <c r="J73" s="45"/>
      <c r="K73" s="48" t="str">
        <f>_xlfn.IFNA(VLOOKUP($B73, '24-25 Plan Spend(tb update)'!$A$1:$M$1979, 12, FALSE), "")</f>
        <v/>
      </c>
      <c r="L73" s="46"/>
      <c r="M73" s="49" t="str">
        <f>_xlfn.IFNA(VLOOKUP($B73, '24-25 Plan Spend(tb update)'!$A$1:$M$1979, 13, FALSE), "")</f>
        <v/>
      </c>
      <c r="N73" s="46"/>
      <c r="O73" s="40"/>
      <c r="P73" s="81" t="str" cm="1">
        <f t="array" aca="1" ref="P73" ca="1">IF(INDIRECT("n73")="yes",ISBLANK(INDIRECT("o73")), "")</f>
        <v/>
      </c>
      <c r="Q73" s="81"/>
    </row>
    <row r="74" spans="1:17" ht="45" customHeight="1" x14ac:dyDescent="0.3">
      <c r="A74" s="32">
        <v>65</v>
      </c>
      <c r="B74" s="32" t="str">
        <f t="shared" si="0"/>
        <v>65Hillingdon</v>
      </c>
      <c r="C74" s="47" t="str">
        <f>_xlfn.IFNA(VLOOKUP($B74, '24-25 Plan Spend(tb update)'!$A$1:$M$1979, 5, FALSE), "")</f>
        <v/>
      </c>
      <c r="D74" s="47" t="str">
        <f>_xlfn.IFNA(VLOOKUP($B74, '24-25 Plan Spend(tb update)'!$A$1:$M$1979, 6, FALSE), "")</f>
        <v/>
      </c>
      <c r="E74" s="47" t="str">
        <f>_xlfn.IFNA(VLOOKUP($B74, '24-25 Plan Spend(tb update)'!$A$1:$M$1979, 7, FALSE), "")</f>
        <v/>
      </c>
      <c r="F74" s="47" t="str">
        <f>_xlfn.IFNA(VLOOKUP($B74, '24-25 Plan Spend(tb update)'!$A$1:$M$1979, 8, FALSE), "")</f>
        <v/>
      </c>
      <c r="G74" s="47" t="str">
        <f>_xlfn.IFNA(VLOOKUP($B74, '24-25 Plan Spend(tb update)'!$A$1:$M$1979, 9, FALSE), "")</f>
        <v/>
      </c>
      <c r="H74" s="47" t="str">
        <f>_xlfn.IFNA(VLOOKUP($B74, '24-25 Plan Spend(tb update)'!$A$1:$M$1979, 10, FALSE), "")</f>
        <v/>
      </c>
      <c r="I74" s="75" t="str">
        <f>_xlfn.IFNA(VLOOKUP($B74, '24-25 Plan Spend(tb update)'!$A$1:$M$1979, 11, FALSE), "")</f>
        <v/>
      </c>
      <c r="J74" s="45"/>
      <c r="K74" s="48" t="str">
        <f>_xlfn.IFNA(VLOOKUP($B74, '24-25 Plan Spend(tb update)'!$A$1:$M$1979, 12, FALSE), "")</f>
        <v/>
      </c>
      <c r="L74" s="46"/>
      <c r="M74" s="49" t="str">
        <f>_xlfn.IFNA(VLOOKUP($B74, '24-25 Plan Spend(tb update)'!$A$1:$M$1979, 13, FALSE), "")</f>
        <v/>
      </c>
      <c r="N74" s="46"/>
      <c r="O74" s="40"/>
      <c r="P74" s="81" t="str" cm="1">
        <f t="array" aca="1" ref="P74" ca="1">IF(INDIRECT("n74")="yes",ISBLANK(INDIRECT("o74")), "")</f>
        <v/>
      </c>
      <c r="Q74" s="81"/>
    </row>
    <row r="75" spans="1:17" ht="45" customHeight="1" x14ac:dyDescent="0.3">
      <c r="A75" s="32">
        <v>66</v>
      </c>
      <c r="B75" s="32" t="str">
        <f t="shared" ref="B75:B80" si="1">A75&amp;$G$5</f>
        <v>66Hillingdon</v>
      </c>
      <c r="C75" s="47" t="str">
        <f>_xlfn.IFNA(VLOOKUP($B75, '24-25 Plan Spend(tb update)'!$A$1:$M$1979, 5, FALSE), "")</f>
        <v/>
      </c>
      <c r="D75" s="47" t="str">
        <f>_xlfn.IFNA(VLOOKUP($B75, '24-25 Plan Spend(tb update)'!$A$1:$M$1979, 6, FALSE), "")</f>
        <v/>
      </c>
      <c r="E75" s="47" t="str">
        <f>_xlfn.IFNA(VLOOKUP($B75, '24-25 Plan Spend(tb update)'!$A$1:$M$1979, 7, FALSE), "")</f>
        <v/>
      </c>
      <c r="F75" s="47" t="str">
        <f>_xlfn.IFNA(VLOOKUP($B75, '24-25 Plan Spend(tb update)'!$A$1:$M$1979, 8, FALSE), "")</f>
        <v/>
      </c>
      <c r="G75" s="47" t="str">
        <f>_xlfn.IFNA(VLOOKUP($B75, '24-25 Plan Spend(tb update)'!$A$1:$M$1979, 9, FALSE), "")</f>
        <v/>
      </c>
      <c r="H75" s="47" t="str">
        <f>_xlfn.IFNA(VLOOKUP($B75, '24-25 Plan Spend(tb update)'!$A$1:$M$1979, 10, FALSE), "")</f>
        <v/>
      </c>
      <c r="I75" s="75" t="str">
        <f>_xlfn.IFNA(VLOOKUP($B75, '24-25 Plan Spend(tb update)'!$A$1:$M$1979, 11, FALSE), "")</f>
        <v/>
      </c>
      <c r="J75" s="45"/>
      <c r="K75" s="48" t="str">
        <f>_xlfn.IFNA(VLOOKUP($B75, '24-25 Plan Spend(tb update)'!$A$1:$M$1979, 12, FALSE), "")</f>
        <v/>
      </c>
      <c r="L75" s="46"/>
      <c r="M75" s="49" t="str">
        <f>_xlfn.IFNA(VLOOKUP($B75, '24-25 Plan Spend(tb update)'!$A$1:$M$1979, 13, FALSE), "")</f>
        <v/>
      </c>
      <c r="N75" s="46"/>
      <c r="O75" s="40"/>
      <c r="P75" s="81" t="str" cm="1">
        <f t="array" aca="1" ref="P75" ca="1">IF(INDIRECT("n75")="yes",ISBLANK(INDIRECT("o75")), "")</f>
        <v/>
      </c>
      <c r="Q75" s="81"/>
    </row>
    <row r="76" spans="1:17" ht="45" customHeight="1" x14ac:dyDescent="0.3">
      <c r="A76" s="32">
        <v>67</v>
      </c>
      <c r="B76" s="32" t="str">
        <f t="shared" si="1"/>
        <v>67Hillingdon</v>
      </c>
      <c r="C76" s="47" t="str">
        <f>_xlfn.IFNA(VLOOKUP($B76, '24-25 Plan Spend(tb update)'!$A$1:$M$1979, 5, FALSE), "")</f>
        <v/>
      </c>
      <c r="D76" s="47" t="str">
        <f>_xlfn.IFNA(VLOOKUP($B76, '24-25 Plan Spend(tb update)'!$A$1:$M$1979, 6, FALSE), "")</f>
        <v/>
      </c>
      <c r="E76" s="47" t="str">
        <f>_xlfn.IFNA(VLOOKUP($B76, '24-25 Plan Spend(tb update)'!$A$1:$M$1979, 7, FALSE), "")</f>
        <v/>
      </c>
      <c r="F76" s="47" t="str">
        <f>_xlfn.IFNA(VLOOKUP($B76, '24-25 Plan Spend(tb update)'!$A$1:$M$1979, 8, FALSE), "")</f>
        <v/>
      </c>
      <c r="G76" s="47" t="str">
        <f>_xlfn.IFNA(VLOOKUP($B76, '24-25 Plan Spend(tb update)'!$A$1:$M$1979, 9, FALSE), "")</f>
        <v/>
      </c>
      <c r="H76" s="47" t="str">
        <f>_xlfn.IFNA(VLOOKUP($B76, '24-25 Plan Spend(tb update)'!$A$1:$M$1979, 10, FALSE), "")</f>
        <v/>
      </c>
      <c r="I76" s="75" t="str">
        <f>_xlfn.IFNA(VLOOKUP($B76, '24-25 Plan Spend(tb update)'!$A$1:$M$1979, 11, FALSE), "")</f>
        <v/>
      </c>
      <c r="J76" s="45"/>
      <c r="K76" s="48" t="str">
        <f>_xlfn.IFNA(VLOOKUP($B76, '24-25 Plan Spend(tb update)'!$A$1:$M$1979, 12, FALSE), "")</f>
        <v/>
      </c>
      <c r="L76" s="46"/>
      <c r="M76" s="49" t="str">
        <f>_xlfn.IFNA(VLOOKUP($B76, '24-25 Plan Spend(tb update)'!$A$1:$M$1979, 13, FALSE), "")</f>
        <v/>
      </c>
      <c r="N76" s="46"/>
      <c r="O76" s="40"/>
      <c r="P76" s="81" t="str" cm="1">
        <f t="array" aca="1" ref="P76" ca="1">IF(INDIRECT("n76")="yes",ISBLANK(INDIRECT("o76")), "")</f>
        <v/>
      </c>
      <c r="Q76" s="81"/>
    </row>
    <row r="77" spans="1:17" ht="45" customHeight="1" x14ac:dyDescent="0.3">
      <c r="A77" s="32">
        <v>68</v>
      </c>
      <c r="B77" s="32" t="str">
        <f t="shared" si="1"/>
        <v>68Hillingdon</v>
      </c>
      <c r="C77" s="47" t="str">
        <f>_xlfn.IFNA(VLOOKUP($B77, '24-25 Plan Spend(tb update)'!$A$1:$M$1979, 5, FALSE), "")</f>
        <v/>
      </c>
      <c r="D77" s="47" t="str">
        <f>_xlfn.IFNA(VLOOKUP($B77, '24-25 Plan Spend(tb update)'!$A$1:$M$1979, 6, FALSE), "")</f>
        <v/>
      </c>
      <c r="E77" s="47" t="str">
        <f>_xlfn.IFNA(VLOOKUP($B77, '24-25 Plan Spend(tb update)'!$A$1:$M$1979, 7, FALSE), "")</f>
        <v/>
      </c>
      <c r="F77" s="47" t="str">
        <f>_xlfn.IFNA(VLOOKUP($B77, '24-25 Plan Spend(tb update)'!$A$1:$M$1979, 8, FALSE), "")</f>
        <v/>
      </c>
      <c r="G77" s="47" t="str">
        <f>_xlfn.IFNA(VLOOKUP($B77, '24-25 Plan Spend(tb update)'!$A$1:$M$1979, 9, FALSE), "")</f>
        <v/>
      </c>
      <c r="H77" s="47" t="str">
        <f>_xlfn.IFNA(VLOOKUP($B77, '24-25 Plan Spend(tb update)'!$A$1:$M$1979, 10, FALSE), "")</f>
        <v/>
      </c>
      <c r="I77" s="75" t="str">
        <f>_xlfn.IFNA(VLOOKUP($B77, '24-25 Plan Spend(tb update)'!$A$1:$M$1979, 11, FALSE), "")</f>
        <v/>
      </c>
      <c r="J77" s="45"/>
      <c r="K77" s="48" t="str">
        <f>_xlfn.IFNA(VLOOKUP($B77, '24-25 Plan Spend(tb update)'!$A$1:$M$1979, 12, FALSE), "")</f>
        <v/>
      </c>
      <c r="L77" s="46"/>
      <c r="M77" s="49" t="str">
        <f>_xlfn.IFNA(VLOOKUP($B77, '24-25 Plan Spend(tb update)'!$A$1:$M$1979, 13, FALSE), "")</f>
        <v/>
      </c>
      <c r="N77" s="46"/>
      <c r="O77" s="40"/>
      <c r="P77" s="81" t="str" cm="1">
        <f t="array" aca="1" ref="P77" ca="1">IF(INDIRECT("n77")="yes",ISBLANK(INDIRECT("o77")), "")</f>
        <v/>
      </c>
      <c r="Q77" s="81"/>
    </row>
    <row r="78" spans="1:17" ht="45" customHeight="1" x14ac:dyDescent="0.3">
      <c r="A78" s="32">
        <v>69</v>
      </c>
      <c r="B78" s="32" t="str">
        <f t="shared" si="1"/>
        <v>69Hillingdon</v>
      </c>
      <c r="C78" s="47" t="str">
        <f>_xlfn.IFNA(VLOOKUP($B78, '24-25 Plan Spend(tb update)'!$A$1:$M$1979, 5, FALSE), "")</f>
        <v/>
      </c>
      <c r="D78" s="47" t="str">
        <f>_xlfn.IFNA(VLOOKUP($B78, '24-25 Plan Spend(tb update)'!$A$1:$M$1979, 6, FALSE), "")</f>
        <v/>
      </c>
      <c r="E78" s="47" t="str">
        <f>_xlfn.IFNA(VLOOKUP($B78, '24-25 Plan Spend(tb update)'!$A$1:$M$1979, 7, FALSE), "")</f>
        <v/>
      </c>
      <c r="F78" s="47" t="str">
        <f>_xlfn.IFNA(VLOOKUP($B78, '24-25 Plan Spend(tb update)'!$A$1:$M$1979, 8, FALSE), "")</f>
        <v/>
      </c>
      <c r="G78" s="47" t="str">
        <f>_xlfn.IFNA(VLOOKUP($B78, '24-25 Plan Spend(tb update)'!$A$1:$M$1979, 9, FALSE), "")</f>
        <v/>
      </c>
      <c r="H78" s="47" t="str">
        <f>_xlfn.IFNA(VLOOKUP($B78, '24-25 Plan Spend(tb update)'!$A$1:$M$1979, 10, FALSE), "")</f>
        <v/>
      </c>
      <c r="I78" s="75" t="str">
        <f>_xlfn.IFNA(VLOOKUP($B78, '24-25 Plan Spend(tb update)'!$A$1:$M$1979, 11, FALSE), "")</f>
        <v/>
      </c>
      <c r="J78" s="45"/>
      <c r="K78" s="48" t="str">
        <f>_xlfn.IFNA(VLOOKUP($B78, '24-25 Plan Spend(tb update)'!$A$1:$M$1979, 12, FALSE), "")</f>
        <v/>
      </c>
      <c r="L78" s="46"/>
      <c r="M78" s="49" t="str">
        <f>_xlfn.IFNA(VLOOKUP($B78, '24-25 Plan Spend(tb update)'!$A$1:$M$1979, 13, FALSE), "")</f>
        <v/>
      </c>
      <c r="N78" s="46"/>
      <c r="O78" s="41"/>
      <c r="P78" s="81" t="str" cm="1">
        <f t="array" aca="1" ref="P78" ca="1">IF(INDIRECT("n78")="yes",ISBLANK(INDIRECT("o78")), "")</f>
        <v/>
      </c>
      <c r="Q78" s="81"/>
    </row>
    <row r="79" spans="1:17" ht="45" customHeight="1" x14ac:dyDescent="0.3">
      <c r="A79" s="32">
        <v>70</v>
      </c>
      <c r="B79" s="32" t="str">
        <f t="shared" si="1"/>
        <v>70Hillingdon</v>
      </c>
      <c r="C79" s="47" t="str">
        <f>_xlfn.IFNA(VLOOKUP($B79, '24-25 Plan Spend(tb update)'!$A$1:$M$1979, 5, FALSE), "")</f>
        <v/>
      </c>
      <c r="D79" s="47" t="str">
        <f>_xlfn.IFNA(VLOOKUP($B79, '24-25 Plan Spend(tb update)'!$A$1:$M$1979, 6, FALSE), "")</f>
        <v/>
      </c>
      <c r="E79" s="47" t="str">
        <f>_xlfn.IFNA(VLOOKUP($B79, '24-25 Plan Spend(tb update)'!$A$1:$M$1979, 7, FALSE), "")</f>
        <v/>
      </c>
      <c r="F79" s="47" t="str">
        <f>_xlfn.IFNA(VLOOKUP($B79, '24-25 Plan Spend(tb update)'!$A$1:$M$1979, 8, FALSE), "")</f>
        <v/>
      </c>
      <c r="G79" s="47" t="str">
        <f>_xlfn.IFNA(VLOOKUP($B79, '24-25 Plan Spend(tb update)'!$A$1:$M$1979, 9, FALSE), "")</f>
        <v/>
      </c>
      <c r="H79" s="47" t="str">
        <f>_xlfn.IFNA(VLOOKUP($B79, '24-25 Plan Spend(tb update)'!$A$1:$M$1979, 10, FALSE), "")</f>
        <v/>
      </c>
      <c r="I79" s="75" t="str">
        <f>_xlfn.IFNA(VLOOKUP($B79, '24-25 Plan Spend(tb update)'!$A$1:$M$1979, 11, FALSE), "")</f>
        <v/>
      </c>
      <c r="J79" s="45"/>
      <c r="K79" s="48" t="str">
        <f>_xlfn.IFNA(VLOOKUP($B79, '24-25 Plan Spend(tb update)'!$A$1:$M$1979, 12, FALSE), "")</f>
        <v/>
      </c>
      <c r="L79" s="46"/>
      <c r="M79" s="49" t="str">
        <f>_xlfn.IFNA(VLOOKUP($B79, '24-25 Plan Spend(tb update)'!$A$1:$M$1979, 13, FALSE), "")</f>
        <v/>
      </c>
      <c r="N79" s="46"/>
      <c r="O79" s="40"/>
      <c r="P79" s="81" t="str" cm="1">
        <f t="array" aca="1" ref="P79" ca="1">IF(INDIRECT("n79")="yes",ISBLANK(INDIRECT("o79")), "")</f>
        <v/>
      </c>
      <c r="Q79" s="81"/>
    </row>
    <row r="80" spans="1:17" ht="45" customHeight="1" x14ac:dyDescent="0.3">
      <c r="A80" s="32">
        <v>71</v>
      </c>
      <c r="B80" s="32" t="str">
        <f t="shared" si="1"/>
        <v>71Hillingdon</v>
      </c>
      <c r="C80" s="47" t="str">
        <f>_xlfn.IFNA(VLOOKUP($B80, '24-25 Plan Spend(tb update)'!$A$1:$M$1979, 5, FALSE), "")</f>
        <v/>
      </c>
      <c r="D80" s="47" t="str">
        <f>_xlfn.IFNA(VLOOKUP($B80, '24-25 Plan Spend(tb update)'!$A$1:$M$1979, 6, FALSE), "")</f>
        <v/>
      </c>
      <c r="E80" s="47" t="str">
        <f>_xlfn.IFNA(VLOOKUP($B80, '24-25 Plan Spend(tb update)'!$A$1:$M$1979, 7, FALSE), "")</f>
        <v/>
      </c>
      <c r="F80" s="47" t="str">
        <f>_xlfn.IFNA(VLOOKUP($B80, '24-25 Plan Spend(tb update)'!$A$1:$M$1979, 8, FALSE), "")</f>
        <v/>
      </c>
      <c r="G80" s="47" t="str">
        <f>_xlfn.IFNA(VLOOKUP($B80, '24-25 Plan Spend(tb update)'!$A$1:$M$1979, 9, FALSE), "")</f>
        <v/>
      </c>
      <c r="H80" s="47" t="str">
        <f>_xlfn.IFNA(VLOOKUP($B80, '24-25 Plan Spend(tb update)'!$A$1:$M$1979, 10, FALSE), "")</f>
        <v/>
      </c>
      <c r="I80" s="75" t="str">
        <f>_xlfn.IFNA(VLOOKUP($B80, '24-25 Plan Spend(tb update)'!$A$1:$M$1979, 11, FALSE), "")</f>
        <v/>
      </c>
      <c r="J80" s="45"/>
      <c r="K80" s="48" t="str">
        <f>_xlfn.IFNA(VLOOKUP($B80, '24-25 Plan Spend(tb update)'!$A$1:$M$1979, 12, FALSE), "")</f>
        <v/>
      </c>
      <c r="L80" s="46"/>
      <c r="M80" s="49" t="str">
        <f>_xlfn.IFNA(VLOOKUP($B80, '24-25 Plan Spend(tb update)'!$A$1:$M$1979, 13, FALSE), "")</f>
        <v/>
      </c>
      <c r="N80" s="46"/>
      <c r="O80" s="40"/>
      <c r="P80" s="81" t="str" cm="1">
        <f t="array" aca="1" ref="P80" ca="1">IF(INDIRECT("n80")="yes",ISBLANK(INDIRECT("o80")), "")</f>
        <v/>
      </c>
      <c r="Q80" s="81"/>
    </row>
    <row r="81" spans="1:17" x14ac:dyDescent="0.3">
      <c r="A81" s="32">
        <v>72</v>
      </c>
      <c r="B81" s="32" t="str">
        <f t="shared" ref="B81:B90" si="2">A81&amp;$G$5</f>
        <v>72Hillingdon</v>
      </c>
      <c r="C81" s="47" t="str">
        <f>_xlfn.IFNA(VLOOKUP($B81, '24-25 Plan Spend(tb update)'!$A$1:$M$1979, 5, FALSE), "")</f>
        <v/>
      </c>
      <c r="D81" s="47" t="str">
        <f>_xlfn.IFNA(VLOOKUP($B81, '24-25 Plan Spend(tb update)'!$A$1:$M$1979, 6, FALSE), "")</f>
        <v/>
      </c>
      <c r="E81" s="47" t="str">
        <f>_xlfn.IFNA(VLOOKUP($B81, '24-25 Plan Spend(tb update)'!$A$1:$M$1979, 7, FALSE), "")</f>
        <v/>
      </c>
      <c r="F81" s="47" t="str">
        <f>_xlfn.IFNA(VLOOKUP($B81, '24-25 Plan Spend(tb update)'!$A$1:$M$1979, 8, FALSE), "")</f>
        <v/>
      </c>
      <c r="G81" s="47" t="str">
        <f>_xlfn.IFNA(VLOOKUP($B81, '24-25 Plan Spend(tb update)'!$A$1:$M$1979, 9, FALSE), "")</f>
        <v/>
      </c>
      <c r="H81" s="47" t="str">
        <f>_xlfn.IFNA(VLOOKUP($B81, '24-25 Plan Spend(tb update)'!$A$1:$M$1979, 10, FALSE), "")</f>
        <v/>
      </c>
      <c r="I81" s="75" t="str">
        <f>_xlfn.IFNA(VLOOKUP($B81, '24-25 Plan Spend(tb update)'!$A$1:$M$1979, 11, FALSE), "")</f>
        <v/>
      </c>
      <c r="J81" s="45"/>
      <c r="K81" s="48" t="str">
        <f>_xlfn.IFNA(VLOOKUP($B81, '24-25 Plan Spend(tb update)'!$A$1:$M$1979, 12, FALSE), "")</f>
        <v/>
      </c>
      <c r="L81" s="46"/>
      <c r="M81" s="49" t="str">
        <f>_xlfn.IFNA(VLOOKUP($B81, '24-25 Plan Spend(tb update)'!$A$1:$M$1979, 13, FALSE), "")</f>
        <v/>
      </c>
      <c r="N81" s="46"/>
      <c r="O81" s="40"/>
      <c r="P81" s="81" t="str" cm="1">
        <f t="array" aca="1" ref="P81" ca="1">IF(INDIRECT("n81")="yes",ISBLANK(INDIRECT("o81")), "")</f>
        <v/>
      </c>
      <c r="Q81" s="81"/>
    </row>
    <row r="82" spans="1:17" ht="45" customHeight="1" x14ac:dyDescent="0.3">
      <c r="A82" s="32">
        <v>73</v>
      </c>
      <c r="B82" s="32" t="str">
        <f t="shared" si="2"/>
        <v>73Hillingdon</v>
      </c>
      <c r="C82" s="47" t="str">
        <f>_xlfn.IFNA(VLOOKUP($B82, '24-25 Plan Spend(tb update)'!$A$1:$M$1979, 5, FALSE), "")</f>
        <v/>
      </c>
      <c r="D82" s="47" t="str">
        <f>_xlfn.IFNA(VLOOKUP($B82, '24-25 Plan Spend(tb update)'!$A$1:$M$1979, 6, FALSE), "")</f>
        <v/>
      </c>
      <c r="E82" s="47" t="str">
        <f>_xlfn.IFNA(VLOOKUP($B82, '24-25 Plan Spend(tb update)'!$A$1:$M$1979, 7, FALSE), "")</f>
        <v/>
      </c>
      <c r="F82" s="47" t="str">
        <f>_xlfn.IFNA(VLOOKUP($B82, '24-25 Plan Spend(tb update)'!$A$1:$M$1979, 8, FALSE), "")</f>
        <v/>
      </c>
      <c r="G82" s="47" t="str">
        <f>_xlfn.IFNA(VLOOKUP($B82, '24-25 Plan Spend(tb update)'!$A$1:$M$1979, 9, FALSE), "")</f>
        <v/>
      </c>
      <c r="H82" s="47" t="str">
        <f>_xlfn.IFNA(VLOOKUP($B82, '24-25 Plan Spend(tb update)'!$A$1:$M$1979, 10, FALSE), "")</f>
        <v/>
      </c>
      <c r="I82" s="75" t="str">
        <f>_xlfn.IFNA(VLOOKUP($B82, '24-25 Plan Spend(tb update)'!$A$1:$M$1979, 11, FALSE), "")</f>
        <v/>
      </c>
      <c r="J82" s="45"/>
      <c r="K82" s="48" t="str">
        <f>_xlfn.IFNA(VLOOKUP($B82, '24-25 Plan Spend(tb update)'!$A$1:$M$1979, 12, FALSE), "")</f>
        <v/>
      </c>
      <c r="L82" s="46"/>
      <c r="M82" s="49" t="str">
        <f>_xlfn.IFNA(VLOOKUP($B82, '24-25 Plan Spend(tb update)'!$A$1:$M$1979, 13, FALSE), "")</f>
        <v/>
      </c>
      <c r="N82" s="46"/>
      <c r="O82" s="40"/>
      <c r="P82" s="81" t="str" cm="1">
        <f t="array" aca="1" ref="P82" ca="1">IF(INDIRECT("n82")="yes",ISBLANK(INDIRECT("o82")), "")</f>
        <v/>
      </c>
      <c r="Q82" s="81"/>
    </row>
    <row r="83" spans="1:17" ht="45" customHeight="1" x14ac:dyDescent="0.3">
      <c r="A83" s="32">
        <v>74</v>
      </c>
      <c r="B83" s="32" t="str">
        <f t="shared" si="2"/>
        <v>74Hillingdon</v>
      </c>
      <c r="C83" s="47" t="str">
        <f>_xlfn.IFNA(VLOOKUP($B83, '24-25 Plan Spend(tb update)'!$A$1:$M$1979, 5, FALSE), "")</f>
        <v/>
      </c>
      <c r="D83" s="47" t="str">
        <f>_xlfn.IFNA(VLOOKUP($B83, '24-25 Plan Spend(tb update)'!$A$1:$M$1979, 6, FALSE), "")</f>
        <v/>
      </c>
      <c r="E83" s="47" t="str">
        <f>_xlfn.IFNA(VLOOKUP($B83, '24-25 Plan Spend(tb update)'!$A$1:$M$1979, 7, FALSE), "")</f>
        <v/>
      </c>
      <c r="F83" s="47" t="str">
        <f>_xlfn.IFNA(VLOOKUP($B83, '24-25 Plan Spend(tb update)'!$A$1:$M$1979, 8, FALSE), "")</f>
        <v/>
      </c>
      <c r="G83" s="47" t="str">
        <f>_xlfn.IFNA(VLOOKUP($B83, '24-25 Plan Spend(tb update)'!$A$1:$M$1979, 9, FALSE), "")</f>
        <v/>
      </c>
      <c r="H83" s="47" t="str">
        <f>_xlfn.IFNA(VLOOKUP($B83, '24-25 Plan Spend(tb update)'!$A$1:$M$1979, 10, FALSE), "")</f>
        <v/>
      </c>
      <c r="I83" s="75" t="str">
        <f>_xlfn.IFNA(VLOOKUP($B83, '24-25 Plan Spend(tb update)'!$A$1:$M$1979, 11, FALSE), "")</f>
        <v/>
      </c>
      <c r="J83" s="45"/>
      <c r="K83" s="48" t="str">
        <f>_xlfn.IFNA(VLOOKUP($B83, '24-25 Plan Spend(tb update)'!$A$1:$M$1979, 12, FALSE), "")</f>
        <v/>
      </c>
      <c r="L83" s="46"/>
      <c r="M83" s="49" t="str">
        <f>_xlfn.IFNA(VLOOKUP($B83, '24-25 Plan Spend(tb update)'!$A$1:$M$1979, 13, FALSE), "")</f>
        <v/>
      </c>
      <c r="N83" s="46"/>
      <c r="O83" s="40"/>
      <c r="P83" s="81" t="str" cm="1">
        <f t="array" aca="1" ref="P83" ca="1">IF(INDIRECT("n83")="yes",ISBLANK(INDIRECT("o83")), "")</f>
        <v/>
      </c>
      <c r="Q83" s="81"/>
    </row>
    <row r="84" spans="1:17" ht="45" customHeight="1" x14ac:dyDescent="0.3">
      <c r="A84" s="32">
        <v>75</v>
      </c>
      <c r="B84" s="32" t="str">
        <f t="shared" si="2"/>
        <v>75Hillingdon</v>
      </c>
      <c r="C84" s="47" t="str">
        <f>_xlfn.IFNA(VLOOKUP($B84, '24-25 Plan Spend(tb update)'!$A$1:$M$1979, 5, FALSE), "")</f>
        <v/>
      </c>
      <c r="D84" s="47" t="str">
        <f>_xlfn.IFNA(VLOOKUP($B84, '24-25 Plan Spend(tb update)'!$A$1:$M$1979, 6, FALSE), "")</f>
        <v/>
      </c>
      <c r="E84" s="47" t="str">
        <f>_xlfn.IFNA(VLOOKUP($B84, '24-25 Plan Spend(tb update)'!$A$1:$M$1979, 7, FALSE), "")</f>
        <v/>
      </c>
      <c r="F84" s="47" t="str">
        <f>_xlfn.IFNA(VLOOKUP($B84, '24-25 Plan Spend(tb update)'!$A$1:$M$1979, 8, FALSE), "")</f>
        <v/>
      </c>
      <c r="G84" s="47" t="str">
        <f>_xlfn.IFNA(VLOOKUP($B84, '24-25 Plan Spend(tb update)'!$A$1:$M$1979, 9, FALSE), "")</f>
        <v/>
      </c>
      <c r="H84" s="47" t="str">
        <f>_xlfn.IFNA(VLOOKUP($B84, '24-25 Plan Spend(tb update)'!$A$1:$M$1979, 10, FALSE), "")</f>
        <v/>
      </c>
      <c r="I84" s="75" t="str">
        <f>_xlfn.IFNA(VLOOKUP($B84, '24-25 Plan Spend(tb update)'!$A$1:$M$1979, 11, FALSE), "")</f>
        <v/>
      </c>
      <c r="J84" s="45"/>
      <c r="K84" s="48" t="str">
        <f>_xlfn.IFNA(VLOOKUP($B84, '24-25 Plan Spend(tb update)'!$A$1:$M$1979, 12, FALSE), "")</f>
        <v/>
      </c>
      <c r="L84" s="46"/>
      <c r="M84" s="49" t="str">
        <f>_xlfn.IFNA(VLOOKUP($B84, '24-25 Plan Spend(tb update)'!$A$1:$M$1979, 13, FALSE), "")</f>
        <v/>
      </c>
      <c r="N84" s="46"/>
      <c r="O84" s="40"/>
      <c r="P84" s="81" t="str" cm="1">
        <f t="array" aca="1" ref="P84" ca="1">IF(INDIRECT("n84")="yes",ISBLANK(INDIRECT("o84")), "")</f>
        <v/>
      </c>
      <c r="Q84" s="81"/>
    </row>
    <row r="85" spans="1:17" ht="45" customHeight="1" x14ac:dyDescent="0.3">
      <c r="A85" s="32">
        <v>76</v>
      </c>
      <c r="B85" s="32" t="str">
        <f t="shared" si="2"/>
        <v>76Hillingdon</v>
      </c>
      <c r="C85" s="47" t="str">
        <f>_xlfn.IFNA(VLOOKUP($B85, '24-25 Plan Spend(tb update)'!$A$1:$M$1979, 5, FALSE), "")</f>
        <v/>
      </c>
      <c r="D85" s="47" t="str">
        <f>_xlfn.IFNA(VLOOKUP($B85, '24-25 Plan Spend(tb update)'!$A$1:$M$1979, 6, FALSE), "")</f>
        <v/>
      </c>
      <c r="E85" s="47" t="str">
        <f>_xlfn.IFNA(VLOOKUP($B85, '24-25 Plan Spend(tb update)'!$A$1:$M$1979, 7, FALSE), "")</f>
        <v/>
      </c>
      <c r="F85" s="47" t="str">
        <f>_xlfn.IFNA(VLOOKUP($B85, '24-25 Plan Spend(tb update)'!$A$1:$M$1979, 8, FALSE), "")</f>
        <v/>
      </c>
      <c r="G85" s="47" t="str">
        <f>_xlfn.IFNA(VLOOKUP($B85, '24-25 Plan Spend(tb update)'!$A$1:$M$1979, 9, FALSE), "")</f>
        <v/>
      </c>
      <c r="H85" s="47" t="str">
        <f>_xlfn.IFNA(VLOOKUP($B85, '24-25 Plan Spend(tb update)'!$A$1:$M$1979, 10, FALSE), "")</f>
        <v/>
      </c>
      <c r="I85" s="75" t="str">
        <f>_xlfn.IFNA(VLOOKUP($B85, '24-25 Plan Spend(tb update)'!$A$1:$M$1979, 11, FALSE), "")</f>
        <v/>
      </c>
      <c r="J85" s="45"/>
      <c r="K85" s="48" t="str">
        <f>_xlfn.IFNA(VLOOKUP($B85, '24-25 Plan Spend(tb update)'!$A$1:$M$1979, 12, FALSE), "")</f>
        <v/>
      </c>
      <c r="L85" s="46"/>
      <c r="M85" s="49" t="str">
        <f>_xlfn.IFNA(VLOOKUP($B85, '24-25 Plan Spend(tb update)'!$A$1:$M$1979, 13, FALSE), "")</f>
        <v/>
      </c>
      <c r="N85" s="46"/>
      <c r="O85" s="40"/>
      <c r="P85" s="81" t="str" cm="1">
        <f t="array" aca="1" ref="P85" ca="1">IF(INDIRECT("n85")="yes",ISBLANK(INDIRECT("o85")), "")</f>
        <v/>
      </c>
      <c r="Q85" s="81"/>
    </row>
    <row r="86" spans="1:17" ht="45" customHeight="1" x14ac:dyDescent="0.3">
      <c r="A86" s="32">
        <v>77</v>
      </c>
      <c r="B86" s="32" t="str">
        <f t="shared" si="2"/>
        <v>77Hillingdon</v>
      </c>
      <c r="C86" s="47" t="str">
        <f>_xlfn.IFNA(VLOOKUP($B86, '24-25 Plan Spend(tb update)'!$A$1:$M$1979, 5, FALSE), "")</f>
        <v/>
      </c>
      <c r="D86" s="47" t="str">
        <f>_xlfn.IFNA(VLOOKUP($B86, '24-25 Plan Spend(tb update)'!$A$1:$M$1979, 6, FALSE), "")</f>
        <v/>
      </c>
      <c r="E86" s="47" t="str">
        <f>_xlfn.IFNA(VLOOKUP($B86, '24-25 Plan Spend(tb update)'!$A$1:$M$1979, 7, FALSE), "")</f>
        <v/>
      </c>
      <c r="F86" s="47" t="str">
        <f>_xlfn.IFNA(VLOOKUP($B86, '24-25 Plan Spend(tb update)'!$A$1:$M$1979, 8, FALSE), "")</f>
        <v/>
      </c>
      <c r="G86" s="47" t="str">
        <f>_xlfn.IFNA(VLOOKUP($B86, '24-25 Plan Spend(tb update)'!$A$1:$M$1979, 9, FALSE), "")</f>
        <v/>
      </c>
      <c r="H86" s="47" t="str">
        <f>_xlfn.IFNA(VLOOKUP($B86, '24-25 Plan Spend(tb update)'!$A$1:$M$1979, 10, FALSE), "")</f>
        <v/>
      </c>
      <c r="I86" s="75" t="str">
        <f>_xlfn.IFNA(VLOOKUP($B86, '24-25 Plan Spend(tb update)'!$A$1:$M$1979, 11, FALSE), "")</f>
        <v/>
      </c>
      <c r="J86" s="45"/>
      <c r="K86" s="48" t="str">
        <f>_xlfn.IFNA(VLOOKUP($B86, '24-25 Plan Spend(tb update)'!$A$1:$M$1979, 12, FALSE), "")</f>
        <v/>
      </c>
      <c r="L86" s="46"/>
      <c r="M86" s="49" t="str">
        <f>_xlfn.IFNA(VLOOKUP($B86, '24-25 Plan Spend(tb update)'!$A$1:$M$1979, 13, FALSE), "")</f>
        <v/>
      </c>
      <c r="N86" s="46"/>
      <c r="O86" s="40"/>
      <c r="P86" s="81" t="str" cm="1">
        <f t="array" aca="1" ref="P86" ca="1">IF(INDIRECT("n86")="yes",ISBLANK(INDIRECT("o86")), "")</f>
        <v/>
      </c>
      <c r="Q86" s="81"/>
    </row>
    <row r="87" spans="1:17" ht="45" customHeight="1" x14ac:dyDescent="0.3">
      <c r="A87" s="32">
        <v>78</v>
      </c>
      <c r="B87" s="32" t="str">
        <f t="shared" si="2"/>
        <v>78Hillingdon</v>
      </c>
      <c r="C87" s="47" t="str">
        <f>_xlfn.IFNA(VLOOKUP($B87, '24-25 Plan Spend(tb update)'!$A$1:$M$1979, 5, FALSE), "")</f>
        <v/>
      </c>
      <c r="D87" s="47" t="str">
        <f>_xlfn.IFNA(VLOOKUP($B87, '24-25 Plan Spend(tb update)'!$A$1:$M$1979, 6, FALSE), "")</f>
        <v/>
      </c>
      <c r="E87" s="47" t="str">
        <f>_xlfn.IFNA(VLOOKUP($B87, '24-25 Plan Spend(tb update)'!$A$1:$M$1979, 7, FALSE), "")</f>
        <v/>
      </c>
      <c r="F87" s="47" t="str">
        <f>_xlfn.IFNA(VLOOKUP($B87, '24-25 Plan Spend(tb update)'!$A$1:$M$1979, 8, FALSE), "")</f>
        <v/>
      </c>
      <c r="G87" s="47" t="str">
        <f>_xlfn.IFNA(VLOOKUP($B87, '24-25 Plan Spend(tb update)'!$A$1:$M$1979, 9, FALSE), "")</f>
        <v/>
      </c>
      <c r="H87" s="47" t="str">
        <f>_xlfn.IFNA(VLOOKUP($B87, '24-25 Plan Spend(tb update)'!$A$1:$M$1979, 10, FALSE), "")</f>
        <v/>
      </c>
      <c r="I87" s="75" t="str">
        <f>_xlfn.IFNA(VLOOKUP($B87, '24-25 Plan Spend(tb update)'!$A$1:$M$1979, 11, FALSE), "")</f>
        <v/>
      </c>
      <c r="J87" s="45"/>
      <c r="K87" s="48" t="str">
        <f>_xlfn.IFNA(VLOOKUP($B87, '24-25 Plan Spend(tb update)'!$A$1:$M$1979, 12, FALSE), "")</f>
        <v/>
      </c>
      <c r="L87" s="46"/>
      <c r="M87" s="49" t="str">
        <f>_xlfn.IFNA(VLOOKUP($B87, '24-25 Plan Spend(tb update)'!$A$1:$M$1979, 13, FALSE), "")</f>
        <v/>
      </c>
      <c r="N87" s="46"/>
      <c r="O87" s="40"/>
      <c r="P87" s="81" t="str" cm="1">
        <f t="array" aca="1" ref="P87" ca="1">IF(INDIRECT("n87")="yes",ISBLANK(INDIRECT("o87")), "")</f>
        <v/>
      </c>
      <c r="Q87" s="81"/>
    </row>
    <row r="88" spans="1:17" ht="45" customHeight="1" x14ac:dyDescent="0.3">
      <c r="A88" s="32">
        <v>79</v>
      </c>
      <c r="B88" s="32" t="str">
        <f t="shared" si="2"/>
        <v>79Hillingdon</v>
      </c>
      <c r="C88" s="47" t="str">
        <f>_xlfn.IFNA(VLOOKUP($B88, '24-25 Plan Spend(tb update)'!$A$1:$M$1979, 5, FALSE), "")</f>
        <v/>
      </c>
      <c r="D88" s="47" t="str">
        <f>_xlfn.IFNA(VLOOKUP($B88, '24-25 Plan Spend(tb update)'!$A$1:$M$1979, 6, FALSE), "")</f>
        <v/>
      </c>
      <c r="E88" s="47" t="str">
        <f>_xlfn.IFNA(VLOOKUP($B88, '24-25 Plan Spend(tb update)'!$A$1:$M$1979, 7, FALSE), "")</f>
        <v/>
      </c>
      <c r="F88" s="47" t="str">
        <f>_xlfn.IFNA(VLOOKUP($B88, '24-25 Plan Spend(tb update)'!$A$1:$M$1979, 8, FALSE), "")</f>
        <v/>
      </c>
      <c r="G88" s="47" t="str">
        <f>_xlfn.IFNA(VLOOKUP($B88, '24-25 Plan Spend(tb update)'!$A$1:$M$1979, 9, FALSE), "")</f>
        <v/>
      </c>
      <c r="H88" s="47" t="str">
        <f>_xlfn.IFNA(VLOOKUP($B88, '24-25 Plan Spend(tb update)'!$A$1:$M$1979, 10, FALSE), "")</f>
        <v/>
      </c>
      <c r="I88" s="75" t="str">
        <f>_xlfn.IFNA(VLOOKUP($B88, '24-25 Plan Spend(tb update)'!$A$1:$M$1979, 11, FALSE), "")</f>
        <v/>
      </c>
      <c r="J88" s="45"/>
      <c r="K88" s="48" t="str">
        <f>_xlfn.IFNA(VLOOKUP($B88, '24-25 Plan Spend(tb update)'!$A$1:$M$1979, 12, FALSE), "")</f>
        <v/>
      </c>
      <c r="L88" s="46"/>
      <c r="M88" s="49" t="str">
        <f>_xlfn.IFNA(VLOOKUP($B88, '24-25 Plan Spend(tb update)'!$A$1:$M$1979, 13, FALSE), "")</f>
        <v/>
      </c>
      <c r="N88" s="46"/>
      <c r="O88" s="40"/>
      <c r="P88" s="81" t="str" cm="1">
        <f t="array" aca="1" ref="P88" ca="1">IF(INDIRECT("n88")="yes",ISBLANK(INDIRECT("o88")), "")</f>
        <v/>
      </c>
      <c r="Q88" s="81"/>
    </row>
    <row r="89" spans="1:17" ht="45" customHeight="1" x14ac:dyDescent="0.3">
      <c r="A89" s="32">
        <v>80</v>
      </c>
      <c r="B89" s="32" t="str">
        <f t="shared" si="2"/>
        <v>80Hillingdon</v>
      </c>
      <c r="C89" s="47" t="str">
        <f>_xlfn.IFNA(VLOOKUP($B89, '24-25 Plan Spend(tb update)'!$A$1:$M$1979, 5, FALSE), "")</f>
        <v/>
      </c>
      <c r="D89" s="47" t="str">
        <f>_xlfn.IFNA(VLOOKUP($B89, '24-25 Plan Spend(tb update)'!$A$1:$M$1979, 6, FALSE), "")</f>
        <v/>
      </c>
      <c r="E89" s="47" t="str">
        <f>_xlfn.IFNA(VLOOKUP($B89, '24-25 Plan Spend(tb update)'!$A$1:$M$1979, 7, FALSE), "")</f>
        <v/>
      </c>
      <c r="F89" s="47" t="str">
        <f>_xlfn.IFNA(VLOOKUP($B89, '24-25 Plan Spend(tb update)'!$A$1:$M$1979, 8, FALSE), "")</f>
        <v/>
      </c>
      <c r="G89" s="47" t="str">
        <f>_xlfn.IFNA(VLOOKUP($B89, '24-25 Plan Spend(tb update)'!$A$1:$M$1979, 9, FALSE), "")</f>
        <v/>
      </c>
      <c r="H89" s="47" t="str">
        <f>_xlfn.IFNA(VLOOKUP($B89, '24-25 Plan Spend(tb update)'!$A$1:$M$1979, 10, FALSE), "")</f>
        <v/>
      </c>
      <c r="I89" s="75" t="str">
        <f>_xlfn.IFNA(VLOOKUP($B89, '24-25 Plan Spend(tb update)'!$A$1:$M$1979, 11, FALSE), "")</f>
        <v/>
      </c>
      <c r="J89" s="45"/>
      <c r="K89" s="48" t="str">
        <f>_xlfn.IFNA(VLOOKUP($B89, '24-25 Plan Spend(tb update)'!$A$1:$M$1979, 12, FALSE), "")</f>
        <v/>
      </c>
      <c r="L89" s="46"/>
      <c r="M89" s="49" t="str">
        <f>_xlfn.IFNA(VLOOKUP($B89, '24-25 Plan Spend(tb update)'!$A$1:$M$1979, 13, FALSE), "")</f>
        <v/>
      </c>
      <c r="N89" s="46"/>
      <c r="O89" s="40"/>
      <c r="P89" s="81" t="str" cm="1">
        <f t="array" aca="1" ref="P89" ca="1">IF(INDIRECT("n89")="yes",ISBLANK(INDIRECT("o89")), "")</f>
        <v/>
      </c>
      <c r="Q89" s="81"/>
    </row>
    <row r="90" spans="1:17" ht="45" customHeight="1" x14ac:dyDescent="0.3">
      <c r="A90" s="32">
        <v>81</v>
      </c>
      <c r="B90" s="32" t="str">
        <f t="shared" si="2"/>
        <v>81Hillingdon</v>
      </c>
      <c r="C90" s="47" t="str">
        <f>_xlfn.IFNA(VLOOKUP($B90, '24-25 Plan Spend(tb update)'!$A$1:$M$1979, 5, FALSE), "")</f>
        <v/>
      </c>
      <c r="D90" s="47" t="str">
        <f>_xlfn.IFNA(VLOOKUP($B90, '24-25 Plan Spend(tb update)'!$A$1:$M$1979, 6, FALSE), "")</f>
        <v/>
      </c>
      <c r="E90" s="47" t="str">
        <f>_xlfn.IFNA(VLOOKUP($B90, '24-25 Plan Spend(tb update)'!$A$1:$M$1979, 7, FALSE), "")</f>
        <v/>
      </c>
      <c r="F90" s="47" t="str">
        <f>_xlfn.IFNA(VLOOKUP($B90, '24-25 Plan Spend(tb update)'!$A$1:$M$1979, 8, FALSE), "")</f>
        <v/>
      </c>
      <c r="G90" s="47" t="str">
        <f>_xlfn.IFNA(VLOOKUP($B90, '24-25 Plan Spend(tb update)'!$A$1:$M$1979, 9, FALSE), "")</f>
        <v/>
      </c>
      <c r="H90" s="47" t="str">
        <f>_xlfn.IFNA(VLOOKUP($B90, '24-25 Plan Spend(tb update)'!$A$1:$M$1979, 10, FALSE), "")</f>
        <v/>
      </c>
      <c r="I90" s="75" t="str">
        <f>_xlfn.IFNA(VLOOKUP($B90, '24-25 Plan Spend(tb update)'!$A$1:$M$1979, 11, FALSE), "")</f>
        <v/>
      </c>
      <c r="J90" s="45"/>
      <c r="K90" s="48" t="str">
        <f>_xlfn.IFNA(VLOOKUP($B90, '24-25 Plan Spend(tb update)'!$A$1:$M$1979, 12, FALSE), "")</f>
        <v/>
      </c>
      <c r="L90" s="46"/>
      <c r="M90" s="49" t="str">
        <f>_xlfn.IFNA(VLOOKUP($B90, '24-25 Plan Spend(tb update)'!$A$1:$M$1979, 13, FALSE), "")</f>
        <v/>
      </c>
      <c r="N90" s="46"/>
      <c r="O90" s="40"/>
      <c r="P90" s="81" t="str" cm="1">
        <f t="array" aca="1" ref="P90" ca="1">IF(INDIRECT("n90")="yes",ISBLANK(INDIRECT("o90")), "")</f>
        <v/>
      </c>
      <c r="Q90" s="81"/>
    </row>
    <row r="91" spans="1:17" ht="45" customHeight="1" x14ac:dyDescent="0.3">
      <c r="A91" s="32">
        <v>82</v>
      </c>
      <c r="B91" s="32" t="str">
        <f t="shared" ref="B91:B100" si="3">A91&amp;$G$5</f>
        <v>82Hillingdon</v>
      </c>
      <c r="C91" s="47" t="str">
        <f>_xlfn.IFNA(VLOOKUP($B91, '24-25 Plan Spend(tb update)'!$A$1:$M$1979, 5, FALSE), "")</f>
        <v/>
      </c>
      <c r="D91" s="47" t="str">
        <f>_xlfn.IFNA(VLOOKUP($B91, '24-25 Plan Spend(tb update)'!$A$1:$M$1979, 6, FALSE), "")</f>
        <v/>
      </c>
      <c r="E91" s="47" t="str">
        <f>_xlfn.IFNA(VLOOKUP($B91, '24-25 Plan Spend(tb update)'!$A$1:$M$1979, 7, FALSE), "")</f>
        <v/>
      </c>
      <c r="F91" s="47" t="str">
        <f>_xlfn.IFNA(VLOOKUP($B91, '24-25 Plan Spend(tb update)'!$A$1:$M$1979, 8, FALSE), "")</f>
        <v/>
      </c>
      <c r="G91" s="47" t="str">
        <f>_xlfn.IFNA(VLOOKUP($B91, '24-25 Plan Spend(tb update)'!$A$1:$M$1979, 9, FALSE), "")</f>
        <v/>
      </c>
      <c r="H91" s="47" t="str">
        <f>_xlfn.IFNA(VLOOKUP($B91, '24-25 Plan Spend(tb update)'!$A$1:$M$1979, 10, FALSE), "")</f>
        <v/>
      </c>
      <c r="I91" s="75" t="str">
        <f>_xlfn.IFNA(VLOOKUP($B91, '24-25 Plan Spend(tb update)'!$A$1:$M$1979, 11, FALSE), "")</f>
        <v/>
      </c>
      <c r="J91" s="45"/>
      <c r="K91" s="48" t="str">
        <f>_xlfn.IFNA(VLOOKUP($B91, '24-25 Plan Spend(tb update)'!$A$1:$M$1979, 12, FALSE), "")</f>
        <v/>
      </c>
      <c r="L91" s="46"/>
      <c r="M91" s="49" t="str">
        <f>_xlfn.IFNA(VLOOKUP($B91, '24-25 Plan Spend(tb update)'!$A$1:$M$1979, 13, FALSE), "")</f>
        <v/>
      </c>
      <c r="N91" s="46"/>
      <c r="O91" s="40"/>
      <c r="P91" s="81" t="str" cm="1">
        <f t="array" aca="1" ref="P91" ca="1">IF(INDIRECT("n91")="yes",ISBLANK(INDIRECT("o91")), "")</f>
        <v/>
      </c>
      <c r="Q91" s="81"/>
    </row>
    <row r="92" spans="1:17" ht="45" customHeight="1" x14ac:dyDescent="0.3">
      <c r="A92" s="32">
        <v>83</v>
      </c>
      <c r="B92" s="32" t="str">
        <f t="shared" si="3"/>
        <v>83Hillingdon</v>
      </c>
      <c r="C92" s="47" t="str">
        <f>_xlfn.IFNA(VLOOKUP($B92, '24-25 Plan Spend(tb update)'!$A$1:$M$1979, 5, FALSE), "")</f>
        <v/>
      </c>
      <c r="D92" s="47" t="str">
        <f>_xlfn.IFNA(VLOOKUP($B92, '24-25 Plan Spend(tb update)'!$A$1:$M$1979, 6, FALSE), "")</f>
        <v/>
      </c>
      <c r="E92" s="47" t="str">
        <f>_xlfn.IFNA(VLOOKUP($B92, '24-25 Plan Spend(tb update)'!$A$1:$M$1979, 7, FALSE), "")</f>
        <v/>
      </c>
      <c r="F92" s="47" t="str">
        <f>_xlfn.IFNA(VLOOKUP($B92, '24-25 Plan Spend(tb update)'!$A$1:$M$1979, 8, FALSE), "")</f>
        <v/>
      </c>
      <c r="G92" s="47" t="str">
        <f>_xlfn.IFNA(VLOOKUP($B92, '24-25 Plan Spend(tb update)'!$A$1:$M$1979, 9, FALSE), "")</f>
        <v/>
      </c>
      <c r="H92" s="47" t="str">
        <f>_xlfn.IFNA(VLOOKUP($B92, '24-25 Plan Spend(tb update)'!$A$1:$M$1979, 10, FALSE), "")</f>
        <v/>
      </c>
      <c r="I92" s="75" t="str">
        <f>_xlfn.IFNA(VLOOKUP($B92, '24-25 Plan Spend(tb update)'!$A$1:$M$1979, 11, FALSE), "")</f>
        <v/>
      </c>
      <c r="J92" s="45"/>
      <c r="K92" s="48" t="str">
        <f>_xlfn.IFNA(VLOOKUP($B92, '24-25 Plan Spend(tb update)'!$A$1:$M$1979, 12, FALSE), "")</f>
        <v/>
      </c>
      <c r="L92" s="46"/>
      <c r="M92" s="49" t="str">
        <f>_xlfn.IFNA(VLOOKUP($B92, '24-25 Plan Spend(tb update)'!$A$1:$M$1979, 13, FALSE), "")</f>
        <v/>
      </c>
      <c r="N92" s="46"/>
      <c r="O92" s="40"/>
      <c r="P92" s="81" t="str" cm="1">
        <f t="array" aca="1" ref="P92" ca="1">IF(INDIRECT("n92")="yes",ISBLANK(INDIRECT("o92")), "")</f>
        <v/>
      </c>
      <c r="Q92" s="81"/>
    </row>
    <row r="93" spans="1:17" ht="45" customHeight="1" x14ac:dyDescent="0.3">
      <c r="A93" s="32">
        <v>84</v>
      </c>
      <c r="B93" s="32" t="str">
        <f t="shared" si="3"/>
        <v>84Hillingdon</v>
      </c>
      <c r="C93" s="47" t="str">
        <f>_xlfn.IFNA(VLOOKUP($B93, '24-25 Plan Spend(tb update)'!$A$1:$M$1979, 5, FALSE), "")</f>
        <v/>
      </c>
      <c r="D93" s="47" t="str">
        <f>_xlfn.IFNA(VLOOKUP($B93, '24-25 Plan Spend(tb update)'!$A$1:$M$1979, 6, FALSE), "")</f>
        <v/>
      </c>
      <c r="E93" s="47" t="str">
        <f>_xlfn.IFNA(VLOOKUP($B93, '24-25 Plan Spend(tb update)'!$A$1:$M$1979, 7, FALSE), "")</f>
        <v/>
      </c>
      <c r="F93" s="47" t="str">
        <f>_xlfn.IFNA(VLOOKUP($B93, '24-25 Plan Spend(tb update)'!$A$1:$M$1979, 8, FALSE), "")</f>
        <v/>
      </c>
      <c r="G93" s="47" t="str">
        <f>_xlfn.IFNA(VLOOKUP($B93, '24-25 Plan Spend(tb update)'!$A$1:$M$1979, 9, FALSE), "")</f>
        <v/>
      </c>
      <c r="H93" s="47" t="str">
        <f>_xlfn.IFNA(VLOOKUP($B93, '24-25 Plan Spend(tb update)'!$A$1:$M$1979, 10, FALSE), "")</f>
        <v/>
      </c>
      <c r="I93" s="75" t="str">
        <f>_xlfn.IFNA(VLOOKUP($B93, '24-25 Plan Spend(tb update)'!$A$1:$M$1979, 11, FALSE), "")</f>
        <v/>
      </c>
      <c r="J93" s="45"/>
      <c r="K93" s="48" t="str">
        <f>_xlfn.IFNA(VLOOKUP($B93, '24-25 Plan Spend(tb update)'!$A$1:$M$1979, 12, FALSE), "")</f>
        <v/>
      </c>
      <c r="L93" s="46"/>
      <c r="M93" s="49" t="str">
        <f>_xlfn.IFNA(VLOOKUP($B93, '24-25 Plan Spend(tb update)'!$A$1:$M$1979, 13, FALSE), "")</f>
        <v/>
      </c>
      <c r="N93" s="46"/>
      <c r="O93" s="40"/>
      <c r="P93" s="81" t="str" cm="1">
        <f t="array" aca="1" ref="P93" ca="1">IF(INDIRECT("n93")="yes",ISBLANK(INDIRECT("o93")), "")</f>
        <v/>
      </c>
      <c r="Q93" s="81"/>
    </row>
    <row r="94" spans="1:17" ht="45" customHeight="1" x14ac:dyDescent="0.3">
      <c r="A94" s="32">
        <v>85</v>
      </c>
      <c r="B94" s="32" t="str">
        <f t="shared" si="3"/>
        <v>85Hillingdon</v>
      </c>
      <c r="C94" s="47" t="str">
        <f>_xlfn.IFNA(VLOOKUP($B94, '24-25 Plan Spend(tb update)'!$A$1:$M$1979, 5, FALSE), "")</f>
        <v/>
      </c>
      <c r="D94" s="47" t="str">
        <f>_xlfn.IFNA(VLOOKUP($B94, '24-25 Plan Spend(tb update)'!$A$1:$M$1979, 6, FALSE), "")</f>
        <v/>
      </c>
      <c r="E94" s="47" t="str">
        <f>_xlfn.IFNA(VLOOKUP($B94, '24-25 Plan Spend(tb update)'!$A$1:$M$1979, 7, FALSE), "")</f>
        <v/>
      </c>
      <c r="F94" s="47" t="str">
        <f>_xlfn.IFNA(VLOOKUP($B94, '24-25 Plan Spend(tb update)'!$A$1:$M$1979, 8, FALSE), "")</f>
        <v/>
      </c>
      <c r="G94" s="47" t="str">
        <f>_xlfn.IFNA(VLOOKUP($B94, '24-25 Plan Spend(tb update)'!$A$1:$M$1979, 9, FALSE), "")</f>
        <v/>
      </c>
      <c r="H94" s="47" t="str">
        <f>_xlfn.IFNA(VLOOKUP($B94, '24-25 Plan Spend(tb update)'!$A$1:$M$1979, 10, FALSE), "")</f>
        <v/>
      </c>
      <c r="I94" s="75" t="str">
        <f>_xlfn.IFNA(VLOOKUP($B94, '24-25 Plan Spend(tb update)'!$A$1:$M$1979, 11, FALSE), "")</f>
        <v/>
      </c>
      <c r="J94" s="45"/>
      <c r="K94" s="48" t="str">
        <f>_xlfn.IFNA(VLOOKUP($B94, '24-25 Plan Spend(tb update)'!$A$1:$M$1979, 12, FALSE), "")</f>
        <v/>
      </c>
      <c r="L94" s="46"/>
      <c r="M94" s="49" t="str">
        <f>_xlfn.IFNA(VLOOKUP($B94, '24-25 Plan Spend(tb update)'!$A$1:$M$1979, 13, FALSE), "")</f>
        <v/>
      </c>
      <c r="N94" s="46"/>
      <c r="O94" s="40"/>
      <c r="P94" s="81" t="str" cm="1">
        <f t="array" aca="1" ref="P94" ca="1">IF(INDIRECT("n94")="yes",ISBLANK(INDIRECT("o94")), "")</f>
        <v/>
      </c>
      <c r="Q94" s="81"/>
    </row>
    <row r="95" spans="1:17" ht="45" customHeight="1" x14ac:dyDescent="0.3">
      <c r="A95" s="32">
        <v>86</v>
      </c>
      <c r="B95" s="32" t="str">
        <f t="shared" si="3"/>
        <v>86Hillingdon</v>
      </c>
      <c r="C95" s="47" t="str">
        <f>_xlfn.IFNA(VLOOKUP($B95, '24-25 Plan Spend(tb update)'!$A$1:$M$1979, 5, FALSE), "")</f>
        <v/>
      </c>
      <c r="D95" s="47" t="str">
        <f>_xlfn.IFNA(VLOOKUP($B95, '24-25 Plan Spend(tb update)'!$A$1:$M$1979, 6, FALSE), "")</f>
        <v/>
      </c>
      <c r="E95" s="47" t="str">
        <f>_xlfn.IFNA(VLOOKUP($B95, '24-25 Plan Spend(tb update)'!$A$1:$M$1979, 7, FALSE), "")</f>
        <v/>
      </c>
      <c r="F95" s="47" t="str">
        <f>_xlfn.IFNA(VLOOKUP($B95, '24-25 Plan Spend(tb update)'!$A$1:$M$1979, 8, FALSE), "")</f>
        <v/>
      </c>
      <c r="G95" s="47" t="str">
        <f>_xlfn.IFNA(VLOOKUP($B95, '24-25 Plan Spend(tb update)'!$A$1:$M$1979, 9, FALSE), "")</f>
        <v/>
      </c>
      <c r="H95" s="47" t="str">
        <f>_xlfn.IFNA(VLOOKUP($B95, '24-25 Plan Spend(tb update)'!$A$1:$M$1979, 10, FALSE), "")</f>
        <v/>
      </c>
      <c r="I95" s="75" t="str">
        <f>_xlfn.IFNA(VLOOKUP($B95, '24-25 Plan Spend(tb update)'!$A$1:$M$1979, 11, FALSE), "")</f>
        <v/>
      </c>
      <c r="J95" s="45"/>
      <c r="K95" s="48" t="str">
        <f>_xlfn.IFNA(VLOOKUP($B95, '24-25 Plan Spend(tb update)'!$A$1:$M$1979, 12, FALSE), "")</f>
        <v/>
      </c>
      <c r="L95" s="46"/>
      <c r="M95" s="49" t="str">
        <f>_xlfn.IFNA(VLOOKUP($B95, '24-25 Plan Spend(tb update)'!$A$1:$M$1979, 13, FALSE), "")</f>
        <v/>
      </c>
      <c r="N95" s="46"/>
      <c r="O95" s="40"/>
      <c r="P95" s="81" t="str" cm="1">
        <f t="array" aca="1" ref="P95" ca="1">IF(INDIRECT("n95")="yes",ISBLANK(INDIRECT("o95")), "")</f>
        <v/>
      </c>
      <c r="Q95" s="81"/>
    </row>
    <row r="96" spans="1:17" ht="45" customHeight="1" x14ac:dyDescent="0.3">
      <c r="A96" s="32">
        <v>87</v>
      </c>
      <c r="B96" s="32" t="str">
        <f t="shared" si="3"/>
        <v>87Hillingdon</v>
      </c>
      <c r="C96" s="47" t="str">
        <f>_xlfn.IFNA(VLOOKUP($B96, '24-25 Plan Spend(tb update)'!$A$1:$M$1979, 5, FALSE), "")</f>
        <v/>
      </c>
      <c r="D96" s="47" t="str">
        <f>_xlfn.IFNA(VLOOKUP($B96, '24-25 Plan Spend(tb update)'!$A$1:$M$1979, 6, FALSE), "")</f>
        <v/>
      </c>
      <c r="E96" s="47" t="str">
        <f>_xlfn.IFNA(VLOOKUP($B96, '24-25 Plan Spend(tb update)'!$A$1:$M$1979, 7, FALSE), "")</f>
        <v/>
      </c>
      <c r="F96" s="47" t="str">
        <f>_xlfn.IFNA(VLOOKUP($B96, '24-25 Plan Spend(tb update)'!$A$1:$M$1979, 8, FALSE), "")</f>
        <v/>
      </c>
      <c r="G96" s="47" t="str">
        <f>_xlfn.IFNA(VLOOKUP($B96, '24-25 Plan Spend(tb update)'!$A$1:$M$1979, 9, FALSE), "")</f>
        <v/>
      </c>
      <c r="H96" s="47" t="str">
        <f>_xlfn.IFNA(VLOOKUP($B96, '24-25 Plan Spend(tb update)'!$A$1:$M$1979, 10, FALSE), "")</f>
        <v/>
      </c>
      <c r="I96" s="75" t="str">
        <f>_xlfn.IFNA(VLOOKUP($B96, '24-25 Plan Spend(tb update)'!$A$1:$M$1979, 11, FALSE), "")</f>
        <v/>
      </c>
      <c r="J96" s="45"/>
      <c r="K96" s="48" t="str">
        <f>_xlfn.IFNA(VLOOKUP($B96, '24-25 Plan Spend(tb update)'!$A$1:$M$1979, 12, FALSE), "")</f>
        <v/>
      </c>
      <c r="L96" s="46"/>
      <c r="M96" s="49" t="str">
        <f>_xlfn.IFNA(VLOOKUP($B96, '24-25 Plan Spend(tb update)'!$A$1:$M$1979, 13, FALSE), "")</f>
        <v/>
      </c>
      <c r="N96" s="46"/>
      <c r="O96" s="40"/>
      <c r="P96" s="81" t="str" cm="1">
        <f t="array" aca="1" ref="P96" ca="1">IF(INDIRECT("n96")="yes",ISBLANK(INDIRECT("o96")), "")</f>
        <v/>
      </c>
      <c r="Q96" s="81"/>
    </row>
    <row r="97" spans="1:20" ht="45" customHeight="1" x14ac:dyDescent="0.3">
      <c r="A97" s="32">
        <v>88</v>
      </c>
      <c r="B97" s="32" t="str">
        <f t="shared" si="3"/>
        <v>88Hillingdon</v>
      </c>
      <c r="C97" s="47" t="str">
        <f>_xlfn.IFNA(VLOOKUP($B97, '24-25 Plan Spend(tb update)'!$A$1:$M$1979, 5, FALSE), "")</f>
        <v/>
      </c>
      <c r="D97" s="47" t="str">
        <f>_xlfn.IFNA(VLOOKUP($B97, '24-25 Plan Spend(tb update)'!$A$1:$M$1979, 6, FALSE), "")</f>
        <v/>
      </c>
      <c r="E97" s="47" t="str">
        <f>_xlfn.IFNA(VLOOKUP($B97, '24-25 Plan Spend(tb update)'!$A$1:$M$1979, 7, FALSE), "")</f>
        <v/>
      </c>
      <c r="F97" s="47" t="str">
        <f>_xlfn.IFNA(VLOOKUP($B97, '24-25 Plan Spend(tb update)'!$A$1:$M$1979, 8, FALSE), "")</f>
        <v/>
      </c>
      <c r="G97" s="47" t="str">
        <f>_xlfn.IFNA(VLOOKUP($B97, '24-25 Plan Spend(tb update)'!$A$1:$M$1979, 9, FALSE), "")</f>
        <v/>
      </c>
      <c r="H97" s="47" t="str">
        <f>_xlfn.IFNA(VLOOKUP($B97, '24-25 Plan Spend(tb update)'!$A$1:$M$1979, 10, FALSE), "")</f>
        <v/>
      </c>
      <c r="I97" s="75" t="str">
        <f>_xlfn.IFNA(VLOOKUP($B97, '24-25 Plan Spend(tb update)'!$A$1:$M$1979, 11, FALSE), "")</f>
        <v/>
      </c>
      <c r="J97" s="45"/>
      <c r="K97" s="48" t="str">
        <f>_xlfn.IFNA(VLOOKUP($B97, '24-25 Plan Spend(tb update)'!$A$1:$M$1979, 12, FALSE), "")</f>
        <v/>
      </c>
      <c r="L97" s="46"/>
      <c r="M97" s="49" t="str">
        <f>_xlfn.IFNA(VLOOKUP($B97, '24-25 Plan Spend(tb update)'!$A$1:$M$1979, 13, FALSE), "")</f>
        <v/>
      </c>
      <c r="N97" s="46"/>
      <c r="O97" s="40"/>
      <c r="P97" s="81" t="str" cm="1">
        <f t="array" aca="1" ref="P97" ca="1">IF(INDIRECT("n97")="yes",ISBLANK(INDIRECT("o97")), "")</f>
        <v/>
      </c>
      <c r="Q97" s="81"/>
    </row>
    <row r="98" spans="1:20" ht="45" customHeight="1" x14ac:dyDescent="0.3">
      <c r="A98" s="32">
        <v>89</v>
      </c>
      <c r="B98" s="32" t="str">
        <f t="shared" si="3"/>
        <v>89Hillingdon</v>
      </c>
      <c r="C98" s="47" t="str">
        <f>_xlfn.IFNA(VLOOKUP($B98, '24-25 Plan Spend(tb update)'!$A$1:$M$1979, 5, FALSE), "")</f>
        <v/>
      </c>
      <c r="D98" s="47" t="str">
        <f>_xlfn.IFNA(VLOOKUP($B98, '24-25 Plan Spend(tb update)'!$A$1:$M$1979, 6, FALSE), "")</f>
        <v/>
      </c>
      <c r="E98" s="47" t="str">
        <f>_xlfn.IFNA(VLOOKUP($B98, '24-25 Plan Spend(tb update)'!$A$1:$M$1979, 7, FALSE), "")</f>
        <v/>
      </c>
      <c r="F98" s="47" t="str">
        <f>_xlfn.IFNA(VLOOKUP($B98, '24-25 Plan Spend(tb update)'!$A$1:$M$1979, 8, FALSE), "")</f>
        <v/>
      </c>
      <c r="G98" s="47" t="str">
        <f>_xlfn.IFNA(VLOOKUP($B98, '24-25 Plan Spend(tb update)'!$A$1:$M$1979, 9, FALSE), "")</f>
        <v/>
      </c>
      <c r="H98" s="47" t="str">
        <f>_xlfn.IFNA(VLOOKUP($B98, '24-25 Plan Spend(tb update)'!$A$1:$M$1979, 10, FALSE), "")</f>
        <v/>
      </c>
      <c r="I98" s="75" t="str">
        <f>_xlfn.IFNA(VLOOKUP($B98, '24-25 Plan Spend(tb update)'!$A$1:$M$1979, 11, FALSE), "")</f>
        <v/>
      </c>
      <c r="J98" s="45"/>
      <c r="K98" s="48" t="str">
        <f>_xlfn.IFNA(VLOOKUP($B98, '24-25 Plan Spend(tb update)'!$A$1:$M$1979, 12, FALSE), "")</f>
        <v/>
      </c>
      <c r="L98" s="46"/>
      <c r="M98" s="49" t="str">
        <f>_xlfn.IFNA(VLOOKUP($B98, '24-25 Plan Spend(tb update)'!$A$1:$M$1979, 13, FALSE), "")</f>
        <v/>
      </c>
      <c r="N98" s="46"/>
      <c r="O98" s="40"/>
      <c r="P98" s="81" t="str" cm="1">
        <f t="array" aca="1" ref="P98" ca="1">IF(INDIRECT("n98")="yes",ISBLANK(INDIRECT("o98")), "")</f>
        <v/>
      </c>
      <c r="Q98" s="81"/>
    </row>
    <row r="99" spans="1:20" ht="45" customHeight="1" x14ac:dyDescent="0.3">
      <c r="A99" s="32">
        <v>90</v>
      </c>
      <c r="B99" s="32" t="str">
        <f t="shared" si="3"/>
        <v>90Hillingdon</v>
      </c>
      <c r="C99" s="47" t="str">
        <f>_xlfn.IFNA(VLOOKUP($B99, '24-25 Plan Spend(tb update)'!$A$1:$M$1979, 5, FALSE), "")</f>
        <v/>
      </c>
      <c r="D99" s="47" t="str">
        <f>_xlfn.IFNA(VLOOKUP($B99, '24-25 Plan Spend(tb update)'!$A$1:$M$1979, 6, FALSE), "")</f>
        <v/>
      </c>
      <c r="E99" s="47" t="str">
        <f>_xlfn.IFNA(VLOOKUP($B99, '24-25 Plan Spend(tb update)'!$A$1:$M$1979, 7, FALSE), "")</f>
        <v/>
      </c>
      <c r="F99" s="47" t="str">
        <f>_xlfn.IFNA(VLOOKUP($B99, '24-25 Plan Spend(tb update)'!$A$1:$M$1979, 8, FALSE), "")</f>
        <v/>
      </c>
      <c r="G99" s="47" t="str">
        <f>_xlfn.IFNA(VLOOKUP($B99, '24-25 Plan Spend(tb update)'!$A$1:$M$1979, 9, FALSE), "")</f>
        <v/>
      </c>
      <c r="H99" s="47" t="str">
        <f>_xlfn.IFNA(VLOOKUP($B99, '24-25 Plan Spend(tb update)'!$A$1:$M$1979, 10, FALSE), "")</f>
        <v/>
      </c>
      <c r="I99" s="75" t="str">
        <f>_xlfn.IFNA(VLOOKUP($B99, '24-25 Plan Spend(tb update)'!$A$1:$M$1979, 11, FALSE), "")</f>
        <v/>
      </c>
      <c r="J99" s="45"/>
      <c r="K99" s="48" t="str">
        <f>_xlfn.IFNA(VLOOKUP($B99, '24-25 Plan Spend(tb update)'!$A$1:$M$1979, 12, FALSE), "")</f>
        <v/>
      </c>
      <c r="L99" s="46"/>
      <c r="M99" s="49" t="str">
        <f>_xlfn.IFNA(VLOOKUP($B99, '24-25 Plan Spend(tb update)'!$A$1:$M$1979, 13, FALSE), "")</f>
        <v/>
      </c>
      <c r="N99" s="46"/>
      <c r="O99" s="40"/>
      <c r="P99" s="81" t="str" cm="1">
        <f t="array" aca="1" ref="P99" ca="1">IF(INDIRECT("n99")="yes",ISBLANK(INDIRECT("o99")), "")</f>
        <v/>
      </c>
      <c r="Q99" s="81"/>
    </row>
    <row r="100" spans="1:20" ht="45" customHeight="1" x14ac:dyDescent="0.3">
      <c r="A100" s="32">
        <v>91</v>
      </c>
      <c r="B100" s="32" t="str">
        <f t="shared" si="3"/>
        <v>91Hillingdon</v>
      </c>
      <c r="C100" s="47" t="str">
        <f>_xlfn.IFNA(VLOOKUP($B100, '24-25 Plan Spend(tb update)'!$A$1:$M$1979, 5, FALSE), "")</f>
        <v/>
      </c>
      <c r="D100" s="47" t="str">
        <f>_xlfn.IFNA(VLOOKUP($B100, '24-25 Plan Spend(tb update)'!$A$1:$M$1979, 6, FALSE), "")</f>
        <v/>
      </c>
      <c r="E100" s="47" t="str">
        <f>_xlfn.IFNA(VLOOKUP($B100, '24-25 Plan Spend(tb update)'!$A$1:$M$1979, 7, FALSE), "")</f>
        <v/>
      </c>
      <c r="F100" s="47" t="str">
        <f>_xlfn.IFNA(VLOOKUP($B100, '24-25 Plan Spend(tb update)'!$A$1:$M$1979, 8, FALSE), "")</f>
        <v/>
      </c>
      <c r="G100" s="47" t="str">
        <f>_xlfn.IFNA(VLOOKUP($B100, '24-25 Plan Spend(tb update)'!$A$1:$M$1979, 9, FALSE), "")</f>
        <v/>
      </c>
      <c r="H100" s="47" t="str">
        <f>_xlfn.IFNA(VLOOKUP($B100, '24-25 Plan Spend(tb update)'!$A$1:$M$1979, 10, FALSE), "")</f>
        <v/>
      </c>
      <c r="I100" s="75" t="str">
        <f>_xlfn.IFNA(VLOOKUP($B100, '24-25 Plan Spend(tb update)'!$A$1:$M$1979, 11, FALSE), "")</f>
        <v/>
      </c>
      <c r="J100" s="45"/>
      <c r="K100" s="48" t="str">
        <f>_xlfn.IFNA(VLOOKUP($B100, '24-25 Plan Spend(tb update)'!$A$1:$M$1979, 12, FALSE), "")</f>
        <v/>
      </c>
      <c r="L100" s="46"/>
      <c r="M100" s="49" t="str">
        <f>_xlfn.IFNA(VLOOKUP($B100, '24-25 Plan Spend(tb update)'!$A$1:$M$1979, 13, FALSE), "")</f>
        <v/>
      </c>
      <c r="N100" s="46"/>
      <c r="O100" s="40"/>
      <c r="P100" s="81" t="str" cm="1">
        <f t="array" aca="1" ref="P100" ca="1">IF(INDIRECT("n100")="yes",ISBLANK(INDIRECT("o100")), "")</f>
        <v/>
      </c>
      <c r="Q100" s="81"/>
    </row>
    <row r="102" spans="1:20" ht="33.6" x14ac:dyDescent="0.3">
      <c r="C102" s="73" t="s">
        <v>387</v>
      </c>
      <c r="D102" s="73"/>
      <c r="E102" s="73"/>
      <c r="F102" s="73"/>
    </row>
    <row r="103" spans="1:20" ht="57.6" x14ac:dyDescent="0.3">
      <c r="C103" s="43" t="s">
        <v>374</v>
      </c>
      <c r="D103" s="43" t="s">
        <v>375</v>
      </c>
      <c r="E103" s="43" t="s">
        <v>376</v>
      </c>
      <c r="F103" s="43" t="s">
        <v>377</v>
      </c>
      <c r="G103" s="43" t="s">
        <v>378</v>
      </c>
      <c r="H103" s="43" t="s">
        <v>379</v>
      </c>
      <c r="I103" s="44" t="s">
        <v>380</v>
      </c>
      <c r="J103" s="44" t="s">
        <v>381</v>
      </c>
      <c r="K103" s="43" t="s">
        <v>388</v>
      </c>
      <c r="L103" s="43" t="s">
        <v>389</v>
      </c>
      <c r="M103" s="43" t="s">
        <v>384</v>
      </c>
      <c r="N103" s="43" t="s">
        <v>385</v>
      </c>
      <c r="O103" s="43" t="s">
        <v>386</v>
      </c>
      <c r="P103" s="81">
        <f ca="1">IF(COUNTIF(P104:P210, "")=107, 0,"incomplete")</f>
        <v>0</v>
      </c>
    </row>
    <row r="104" spans="1:20" ht="45" customHeight="1" x14ac:dyDescent="0.3">
      <c r="B104" s="32" t="e">
        <f>VLOOKUP(F104,sch!$A$30:$B$49, 2, FALSE)</f>
        <v>#N/A</v>
      </c>
      <c r="C104" s="76"/>
      <c r="D104" s="76"/>
      <c r="E104" s="76"/>
      <c r="F104" s="76"/>
      <c r="G104" s="76"/>
      <c r="H104" s="76"/>
      <c r="I104" s="77"/>
      <c r="J104" s="77"/>
      <c r="K104" s="76"/>
      <c r="L104" s="76"/>
      <c r="M104" s="49" t="str">
        <f>_xlfn.IFNA(VLOOKUP(F104, 'units lookup'!$A$7:$B$14, 2, FALSE), "")</f>
        <v/>
      </c>
      <c r="N104" s="46"/>
      <c r="O104" s="78"/>
      <c r="P104" s="79" t="str" cm="1">
        <f t="array" aca="1" ref="P104" ca="1">IF(INDIRECT(Q104)&lt;&gt;"", IF(OR(R104,S104,T104), "New Scheme"&amp; CHAR(10) &amp; "Row Incomplete", ""), "")</f>
        <v/>
      </c>
      <c r="Q104" s="79" t="s">
        <v>390</v>
      </c>
      <c r="R104" t="b" cm="1">
        <f t="array" aca="1" ref="R104" ca="1">OR(ISBLANK(INDIRECT("D104:F104")))</f>
        <v>1</v>
      </c>
      <c r="S104" t="b" cm="1">
        <f t="array" aca="1" ref="S104" ca="1">OR(ISBLANK(INDIRECT("H104:L104")))</f>
        <v>1</v>
      </c>
      <c r="T104" t="b" cm="1">
        <f t="array" aca="1" ref="T104" ca="1">ISBLANK(INDIRECT("N104"))</f>
        <v>1</v>
      </c>
    </row>
    <row r="105" spans="1:20" ht="45" customHeight="1" x14ac:dyDescent="0.3">
      <c r="B105" s="32" t="e">
        <f>VLOOKUP(F105,sch!$A$30:$B$49, 2, FALSE)</f>
        <v>#N/A</v>
      </c>
      <c r="C105" s="76"/>
      <c r="D105" s="76"/>
      <c r="E105" s="76"/>
      <c r="F105" s="76"/>
      <c r="G105" s="76"/>
      <c r="H105" s="76"/>
      <c r="I105" s="77"/>
      <c r="J105" s="77"/>
      <c r="K105" s="76"/>
      <c r="L105" s="76"/>
      <c r="M105" s="49" t="str">
        <f>_xlfn.IFNA(VLOOKUP(F105, 'units lookup'!$A$7:$B$14, 2, FALSE), "")</f>
        <v/>
      </c>
      <c r="N105" s="46"/>
      <c r="O105" s="78"/>
      <c r="P105" s="79" t="str" cm="1">
        <f t="array" aca="1" ref="P105" ca="1">IF(INDIRECT(Q105)&lt;&gt;"", IF(OR(R105,S105,T105), "New Scheme"&amp; CHAR(10) &amp; "Row Incomplete", ""), "")</f>
        <v/>
      </c>
      <c r="Q105" s="79" t="s">
        <v>391</v>
      </c>
      <c r="R105" t="b" cm="1">
        <f t="array" aca="1" ref="R105" ca="1">OR(ISBLANK(INDIRECT("D105:F105")))</f>
        <v>1</v>
      </c>
      <c r="S105" t="b" cm="1">
        <f t="array" aca="1" ref="S105" ca="1">OR(ISBLANK(INDIRECT("H105:L105")))</f>
        <v>1</v>
      </c>
      <c r="T105" t="b" cm="1">
        <f t="array" aca="1" ref="T105" ca="1">ISBLANK(INDIRECT("N105"))</f>
        <v>1</v>
      </c>
    </row>
    <row r="106" spans="1:20" ht="45" customHeight="1" x14ac:dyDescent="0.3">
      <c r="B106" s="32" t="e">
        <f>VLOOKUP(F106,sch!$A$30:$B$49, 2, FALSE)</f>
        <v>#N/A</v>
      </c>
      <c r="C106" s="76"/>
      <c r="D106" s="76"/>
      <c r="E106" s="76"/>
      <c r="F106" s="76"/>
      <c r="G106" s="76"/>
      <c r="H106" s="76"/>
      <c r="I106" s="77"/>
      <c r="J106" s="77"/>
      <c r="K106" s="76"/>
      <c r="L106" s="76"/>
      <c r="M106" s="49" t="str">
        <f>_xlfn.IFNA(VLOOKUP(F106, 'units lookup'!$A$7:$B$14, 2, FALSE), "")</f>
        <v/>
      </c>
      <c r="N106" s="46"/>
      <c r="O106" s="78"/>
      <c r="P106" s="79" t="str" cm="1">
        <f t="array" aca="1" ref="P106" ca="1">IF(INDIRECT(Q106)&lt;&gt;"", IF(OR(R106,S106,T106), "New Scheme"&amp; CHAR(10) &amp; "Row Incomplete", ""), "")</f>
        <v/>
      </c>
      <c r="Q106" s="79" t="s">
        <v>392</v>
      </c>
      <c r="R106" t="b" cm="1">
        <f t="array" aca="1" ref="R106" ca="1">OR(ISBLANK(INDIRECT("D106:F106")))</f>
        <v>1</v>
      </c>
      <c r="S106" t="b" cm="1">
        <f t="array" aca="1" ref="S106" ca="1">OR(ISBLANK(INDIRECT("H106:L106")))</f>
        <v>1</v>
      </c>
      <c r="T106" t="b" cm="1">
        <f t="array" aca="1" ref="T106" ca="1">ISBLANK(INDIRECT("N106"))</f>
        <v>1</v>
      </c>
    </row>
    <row r="107" spans="1:20" ht="45" customHeight="1" x14ac:dyDescent="0.3">
      <c r="B107" s="32" t="e">
        <f>VLOOKUP(F107,sch!$A$30:$B$49, 2, FALSE)</f>
        <v>#N/A</v>
      </c>
      <c r="C107" s="76"/>
      <c r="D107" s="76"/>
      <c r="E107" s="76"/>
      <c r="F107" s="76"/>
      <c r="G107" s="76"/>
      <c r="H107" s="76"/>
      <c r="I107" s="77"/>
      <c r="J107" s="77"/>
      <c r="K107" s="76"/>
      <c r="L107" s="76"/>
      <c r="M107" s="49" t="str">
        <f>_xlfn.IFNA(VLOOKUP(F107, 'units lookup'!$A$7:$B$14, 2, FALSE), "")</f>
        <v/>
      </c>
      <c r="N107" s="46"/>
      <c r="O107" s="78"/>
      <c r="P107" s="79" t="str" cm="1">
        <f t="array" aca="1" ref="P107" ca="1">IF(INDIRECT(Q107)&lt;&gt;"", IF(OR(R107,S107,T107), "New Scheme"&amp; CHAR(10) &amp; "Row Incomplete", ""), "")</f>
        <v/>
      </c>
      <c r="Q107" s="79" t="s">
        <v>393</v>
      </c>
      <c r="R107" t="b" cm="1">
        <f t="array" aca="1" ref="R107" ca="1">OR(ISBLANK(INDIRECT("D107:F107")))</f>
        <v>1</v>
      </c>
      <c r="S107" t="b" cm="1">
        <f t="array" aca="1" ref="S107" ca="1">OR(ISBLANK(INDIRECT("H107:L107")))</f>
        <v>1</v>
      </c>
      <c r="T107" t="b" cm="1">
        <f t="array" aca="1" ref="T107" ca="1">ISBLANK(INDIRECT("N107"))</f>
        <v>1</v>
      </c>
    </row>
    <row r="108" spans="1:20" ht="45" customHeight="1" x14ac:dyDescent="0.3">
      <c r="B108" s="32" t="e">
        <f>VLOOKUP(F108,sch!$A$30:$B$49, 2, FALSE)</f>
        <v>#N/A</v>
      </c>
      <c r="C108" s="76"/>
      <c r="D108" s="76"/>
      <c r="E108" s="76"/>
      <c r="F108" s="76"/>
      <c r="G108" s="76"/>
      <c r="H108" s="76"/>
      <c r="I108" s="77"/>
      <c r="J108" s="77"/>
      <c r="K108" s="76"/>
      <c r="L108" s="76"/>
      <c r="M108" s="49" t="str">
        <f>_xlfn.IFNA(VLOOKUP(F108, 'units lookup'!$A$7:$B$14, 2, FALSE), "")</f>
        <v/>
      </c>
      <c r="N108" s="46"/>
      <c r="O108" s="78"/>
      <c r="P108" s="79" t="str" cm="1">
        <f t="array" aca="1" ref="P108" ca="1">IF(INDIRECT(Q108)&lt;&gt;"", IF(OR(R108,S108,T108), "New Scheme"&amp; CHAR(10) &amp; "Row Incomplete", ""), "")</f>
        <v/>
      </c>
      <c r="Q108" s="79" t="s">
        <v>394</v>
      </c>
      <c r="R108" t="b" cm="1">
        <f t="array" aca="1" ref="R108" ca="1">OR(ISBLANK(INDIRECT("D108:F108")))</f>
        <v>1</v>
      </c>
      <c r="S108" t="b" cm="1">
        <f t="array" aca="1" ref="S108" ca="1">OR(ISBLANK(INDIRECT("H108:L108")))</f>
        <v>1</v>
      </c>
      <c r="T108" t="b" cm="1">
        <f t="array" aca="1" ref="T108" ca="1">ISBLANK(INDIRECT("N108"))</f>
        <v>1</v>
      </c>
    </row>
    <row r="109" spans="1:20" ht="45" customHeight="1" x14ac:dyDescent="0.3">
      <c r="B109" s="32" t="e">
        <f>VLOOKUP(F109,sch!$A$30:$B$49, 2, FALSE)</f>
        <v>#N/A</v>
      </c>
      <c r="C109" s="76"/>
      <c r="D109" s="76"/>
      <c r="E109" s="76"/>
      <c r="F109" s="76"/>
      <c r="G109" s="76"/>
      <c r="H109" s="76"/>
      <c r="I109" s="77"/>
      <c r="J109" s="77"/>
      <c r="K109" s="76"/>
      <c r="L109" s="76"/>
      <c r="M109" s="49" t="str">
        <f>_xlfn.IFNA(VLOOKUP(F109, 'units lookup'!$A$7:$B$14, 2, FALSE), "")</f>
        <v/>
      </c>
      <c r="N109" s="46"/>
      <c r="O109" s="78"/>
      <c r="P109" s="79" t="str" cm="1">
        <f t="array" aca="1" ref="P109" ca="1">IF(INDIRECT(Q109)&lt;&gt;"", IF(OR(R109,S109,T109), "New Scheme"&amp; CHAR(10) &amp; "Row Incomplete", ""), "")</f>
        <v/>
      </c>
      <c r="Q109" s="79" t="s">
        <v>395</v>
      </c>
      <c r="R109" t="b" cm="1">
        <f t="array" aca="1" ref="R109" ca="1">OR(ISBLANK(INDIRECT("D109:F109")))</f>
        <v>1</v>
      </c>
      <c r="S109" t="b" cm="1">
        <f t="array" aca="1" ref="S109" ca="1">OR(ISBLANK(INDIRECT("H109:L109")))</f>
        <v>1</v>
      </c>
      <c r="T109" t="b" cm="1">
        <f t="array" aca="1" ref="T109" ca="1">ISBLANK(INDIRECT("N109"))</f>
        <v>1</v>
      </c>
    </row>
    <row r="110" spans="1:20" ht="45" customHeight="1" x14ac:dyDescent="0.3">
      <c r="B110" s="32" t="e">
        <f>VLOOKUP(F110,sch!$A$30:$B$49, 2, FALSE)</f>
        <v>#N/A</v>
      </c>
      <c r="C110" s="76"/>
      <c r="D110" s="76"/>
      <c r="E110" s="76"/>
      <c r="F110" s="76"/>
      <c r="G110" s="76"/>
      <c r="H110" s="76"/>
      <c r="I110" s="77"/>
      <c r="J110" s="77"/>
      <c r="K110" s="76"/>
      <c r="L110" s="76"/>
      <c r="M110" s="49" t="str">
        <f>_xlfn.IFNA(VLOOKUP(F110, 'units lookup'!$A$7:$B$14, 2, FALSE), "")</f>
        <v/>
      </c>
      <c r="N110" s="46"/>
      <c r="O110" s="78"/>
      <c r="P110" s="79" t="str" cm="1">
        <f t="array" aca="1" ref="P110" ca="1">IF(INDIRECT(Q110)&lt;&gt;"", IF(OR(R110,S110,T110), "New Scheme"&amp; CHAR(10) &amp; "Row Incomplete", ""), "")</f>
        <v/>
      </c>
      <c r="Q110" s="79" t="s">
        <v>396</v>
      </c>
      <c r="R110" t="b" cm="1">
        <f t="array" aca="1" ref="R110" ca="1">OR(ISBLANK(INDIRECT("D110:F110")))</f>
        <v>1</v>
      </c>
      <c r="S110" t="b" cm="1">
        <f t="array" aca="1" ref="S110" ca="1">OR(ISBLANK(INDIRECT("H110:L110")))</f>
        <v>1</v>
      </c>
      <c r="T110" t="b" cm="1">
        <f t="array" aca="1" ref="T110" ca="1">ISBLANK(INDIRECT("N110"))</f>
        <v>1</v>
      </c>
    </row>
    <row r="111" spans="1:20" ht="45" customHeight="1" x14ac:dyDescent="0.3">
      <c r="B111" s="32" t="e">
        <f>VLOOKUP(F111,sch!$A$30:$B$49, 2, FALSE)</f>
        <v>#N/A</v>
      </c>
      <c r="C111" s="76"/>
      <c r="D111" s="76"/>
      <c r="E111" s="76"/>
      <c r="F111" s="76"/>
      <c r="G111" s="76"/>
      <c r="H111" s="76"/>
      <c r="I111" s="77"/>
      <c r="J111" s="77"/>
      <c r="K111" s="76"/>
      <c r="L111" s="76"/>
      <c r="M111" s="49" t="str">
        <f>_xlfn.IFNA(VLOOKUP(F111, 'units lookup'!$A$7:$B$14, 2, FALSE), "")</f>
        <v/>
      </c>
      <c r="N111" s="46"/>
      <c r="O111" s="78"/>
      <c r="P111" s="79" t="str" cm="1">
        <f t="array" aca="1" ref="P111" ca="1">IF(INDIRECT(Q111)&lt;&gt;"", IF(OR(R111,S111,T111), "New Scheme"&amp; CHAR(10) &amp; "Row Incomplete", ""), "")</f>
        <v/>
      </c>
      <c r="Q111" s="79" t="s">
        <v>397</v>
      </c>
      <c r="R111" t="b" cm="1">
        <f t="array" aca="1" ref="R111" ca="1">OR(ISBLANK(INDIRECT("D111:F111")))</f>
        <v>1</v>
      </c>
      <c r="S111" t="b" cm="1">
        <f t="array" aca="1" ref="S111" ca="1">OR(ISBLANK(INDIRECT("H111:L111")))</f>
        <v>1</v>
      </c>
      <c r="T111" t="b" cm="1">
        <f t="array" aca="1" ref="T111" ca="1">ISBLANK(INDIRECT("N111"))</f>
        <v>1</v>
      </c>
    </row>
    <row r="112" spans="1:20" ht="45" customHeight="1" x14ac:dyDescent="0.3">
      <c r="B112" s="32" t="e">
        <f>VLOOKUP(F112,sch!$A$30:$B$49, 2, FALSE)</f>
        <v>#N/A</v>
      </c>
      <c r="C112" s="76"/>
      <c r="D112" s="76"/>
      <c r="E112" s="76"/>
      <c r="F112" s="76"/>
      <c r="G112" s="76"/>
      <c r="H112" s="76"/>
      <c r="I112" s="77"/>
      <c r="J112" s="77"/>
      <c r="K112" s="76"/>
      <c r="L112" s="76"/>
      <c r="M112" s="49" t="str">
        <f>_xlfn.IFNA(VLOOKUP(F112, 'units lookup'!$A$7:$B$14, 2, FALSE), "")</f>
        <v/>
      </c>
      <c r="N112" s="46"/>
      <c r="O112" s="78"/>
      <c r="P112" s="79" t="str" cm="1">
        <f t="array" aca="1" ref="P112" ca="1">IF(INDIRECT(Q112)&lt;&gt;"", IF(OR(R112,S112,T112), "New Scheme"&amp; CHAR(10) &amp; "Row Incomplete", ""), "")</f>
        <v/>
      </c>
      <c r="Q112" s="79" t="s">
        <v>398</v>
      </c>
      <c r="R112" t="b" cm="1">
        <f t="array" aca="1" ref="R112" ca="1">OR(ISBLANK(INDIRECT("D112:F112")))</f>
        <v>1</v>
      </c>
      <c r="S112" t="b" cm="1">
        <f t="array" aca="1" ref="S112" ca="1">OR(ISBLANK(INDIRECT("H112:L112")))</f>
        <v>1</v>
      </c>
      <c r="T112" t="b" cm="1">
        <f t="array" aca="1" ref="T112" ca="1">ISBLANK(INDIRECT("N112"))</f>
        <v>1</v>
      </c>
    </row>
    <row r="113" spans="2:20" ht="45" customHeight="1" x14ac:dyDescent="0.3">
      <c r="B113" s="32" t="e">
        <f>VLOOKUP(F113,sch!$A$30:$B$49, 2, FALSE)</f>
        <v>#N/A</v>
      </c>
      <c r="C113" s="76"/>
      <c r="D113" s="76"/>
      <c r="E113" s="76"/>
      <c r="F113" s="76"/>
      <c r="G113" s="76"/>
      <c r="H113" s="76"/>
      <c r="I113" s="77"/>
      <c r="J113" s="77"/>
      <c r="K113" s="76"/>
      <c r="L113" s="76"/>
      <c r="M113" s="49" t="str">
        <f>_xlfn.IFNA(VLOOKUP(F113, 'units lookup'!$A$7:$B$14, 2, FALSE), "")</f>
        <v/>
      </c>
      <c r="N113" s="46"/>
      <c r="O113" s="78"/>
      <c r="P113" s="79" t="str" cm="1">
        <f t="array" aca="1" ref="P113" ca="1">IF(INDIRECT(Q113)&lt;&gt;"", IF(OR(R113,S113,T113), "New Scheme"&amp; CHAR(10) &amp; "Row Incomplete", ""), "")</f>
        <v/>
      </c>
      <c r="Q113" s="79" t="s">
        <v>399</v>
      </c>
      <c r="R113" t="b" cm="1">
        <f t="array" aca="1" ref="R113" ca="1">OR(ISBLANK(INDIRECT("D113:F113")))</f>
        <v>1</v>
      </c>
      <c r="S113" t="b" cm="1">
        <f t="array" aca="1" ref="S113" ca="1">OR(ISBLANK(INDIRECT("H113:L113")))</f>
        <v>1</v>
      </c>
      <c r="T113" t="b" cm="1">
        <f t="array" aca="1" ref="T113" ca="1">ISBLANK(INDIRECT("N113"))</f>
        <v>1</v>
      </c>
    </row>
    <row r="114" spans="2:20" ht="45" customHeight="1" x14ac:dyDescent="0.3">
      <c r="B114" s="32" t="e">
        <f>VLOOKUP(F114,sch!$A$30:$B$49, 2, FALSE)</f>
        <v>#N/A</v>
      </c>
      <c r="C114" s="76"/>
      <c r="D114" s="76"/>
      <c r="E114" s="76"/>
      <c r="F114" s="76"/>
      <c r="G114" s="76"/>
      <c r="H114" s="76"/>
      <c r="I114" s="77"/>
      <c r="J114" s="77"/>
      <c r="K114" s="76"/>
      <c r="L114" s="76"/>
      <c r="M114" s="49" t="str">
        <f>_xlfn.IFNA(VLOOKUP(F114, 'units lookup'!$A$7:$B$14, 2, FALSE), "")</f>
        <v/>
      </c>
      <c r="N114" s="46"/>
      <c r="O114" s="78"/>
      <c r="P114" s="79" t="str" cm="1">
        <f t="array" aca="1" ref="P114" ca="1">IF(INDIRECT(Q114)&lt;&gt;"", IF(OR(R114,S114,T114), "New Scheme"&amp; CHAR(10) &amp; "Row Incomplete", ""), "")</f>
        <v/>
      </c>
      <c r="Q114" s="79" t="s">
        <v>400</v>
      </c>
      <c r="R114" t="b" cm="1">
        <f t="array" aca="1" ref="R114" ca="1">OR(ISBLANK(INDIRECT("D114:F114")))</f>
        <v>1</v>
      </c>
      <c r="S114" t="b" cm="1">
        <f t="array" aca="1" ref="S114" ca="1">OR(ISBLANK(INDIRECT("H114:L114")))</f>
        <v>1</v>
      </c>
      <c r="T114" t="b" cm="1">
        <f t="array" aca="1" ref="T114" ca="1">ISBLANK(INDIRECT("N114"))</f>
        <v>1</v>
      </c>
    </row>
    <row r="115" spans="2:20" ht="45" customHeight="1" x14ac:dyDescent="0.3">
      <c r="B115" s="32" t="e">
        <f>VLOOKUP(F115,sch!$A$30:$B$49, 2, FALSE)</f>
        <v>#N/A</v>
      </c>
      <c r="C115" s="76"/>
      <c r="D115" s="76"/>
      <c r="E115" s="76"/>
      <c r="F115" s="76"/>
      <c r="G115" s="76"/>
      <c r="H115" s="76"/>
      <c r="I115" s="77"/>
      <c r="J115" s="77"/>
      <c r="K115" s="76"/>
      <c r="L115" s="76"/>
      <c r="M115" s="49" t="str">
        <f>_xlfn.IFNA(VLOOKUP(F115, 'units lookup'!$A$7:$B$14, 2, FALSE), "")</f>
        <v/>
      </c>
      <c r="N115" s="46"/>
      <c r="O115" s="78"/>
      <c r="P115" s="79" t="str" cm="1">
        <f t="array" aca="1" ref="P115" ca="1">IF(INDIRECT(Q115)&lt;&gt;"", IF(OR(R115,S115,T115), "New Scheme"&amp; CHAR(10) &amp; "Row Incomplete", ""), "")</f>
        <v/>
      </c>
      <c r="Q115" s="79" t="s">
        <v>401</v>
      </c>
      <c r="R115" t="b" cm="1">
        <f t="array" aca="1" ref="R115" ca="1">OR(ISBLANK(INDIRECT("D115:F115")))</f>
        <v>1</v>
      </c>
      <c r="S115" t="b" cm="1">
        <f t="array" aca="1" ref="S115" ca="1">OR(ISBLANK(INDIRECT("H115:L115")))</f>
        <v>1</v>
      </c>
      <c r="T115" t="b" cm="1">
        <f t="array" aca="1" ref="T115" ca="1">ISBLANK(INDIRECT("N115"))</f>
        <v>1</v>
      </c>
    </row>
    <row r="116" spans="2:20" ht="45" customHeight="1" x14ac:dyDescent="0.3">
      <c r="B116" s="32" t="e">
        <f>VLOOKUP(F116,sch!$A$30:$B$49, 2, FALSE)</f>
        <v>#N/A</v>
      </c>
      <c r="C116" s="76"/>
      <c r="D116" s="76"/>
      <c r="E116" s="76"/>
      <c r="F116" s="76"/>
      <c r="G116" s="76"/>
      <c r="H116" s="76"/>
      <c r="I116" s="77"/>
      <c r="J116" s="77"/>
      <c r="K116" s="76"/>
      <c r="L116" s="76"/>
      <c r="M116" s="49" t="str">
        <f>_xlfn.IFNA(VLOOKUP(F116, 'units lookup'!$A$7:$B$14, 2, FALSE), "")</f>
        <v/>
      </c>
      <c r="N116" s="46"/>
      <c r="O116" s="78"/>
      <c r="P116" s="79" t="str" cm="1">
        <f t="array" aca="1" ref="P116" ca="1">IF(INDIRECT(Q116)&lt;&gt;"", IF(OR(R116,S116,T116), "New Scheme"&amp; CHAR(10) &amp; "Row Incomplete", ""), "")</f>
        <v/>
      </c>
      <c r="Q116" s="79" t="s">
        <v>402</v>
      </c>
      <c r="R116" t="b" cm="1">
        <f t="array" aca="1" ref="R116" ca="1">OR(ISBLANK(INDIRECT("D116:F116")))</f>
        <v>1</v>
      </c>
      <c r="S116" t="b" cm="1">
        <f t="array" aca="1" ref="S116" ca="1">OR(ISBLANK(INDIRECT("H116:L116")))</f>
        <v>1</v>
      </c>
      <c r="T116" t="b" cm="1">
        <f t="array" aca="1" ref="T116" ca="1">ISBLANK(INDIRECT("N116"))</f>
        <v>1</v>
      </c>
    </row>
    <row r="117" spans="2:20" ht="45" customHeight="1" x14ac:dyDescent="0.3">
      <c r="B117" s="32" t="e">
        <f>VLOOKUP(F117,sch!$A$30:$B$49, 2, FALSE)</f>
        <v>#N/A</v>
      </c>
      <c r="C117" s="76"/>
      <c r="D117" s="76"/>
      <c r="E117" s="76"/>
      <c r="F117" s="76"/>
      <c r="G117" s="76"/>
      <c r="H117" s="76"/>
      <c r="I117" s="77"/>
      <c r="J117" s="77"/>
      <c r="K117" s="76"/>
      <c r="L117" s="76"/>
      <c r="M117" s="49" t="str">
        <f>_xlfn.IFNA(VLOOKUP(F117, 'units lookup'!$A$7:$B$14, 2, FALSE), "")</f>
        <v/>
      </c>
      <c r="N117" s="46"/>
      <c r="O117" s="78"/>
      <c r="P117" s="79" t="str" cm="1">
        <f t="array" aca="1" ref="P117" ca="1">IF(INDIRECT(Q117)&lt;&gt;"", IF(OR(R117,S117,T117), "New Scheme"&amp; CHAR(10) &amp; "Row Incomplete", ""), "")</f>
        <v/>
      </c>
      <c r="Q117" s="79" t="s">
        <v>403</v>
      </c>
      <c r="R117" t="b" cm="1">
        <f t="array" aca="1" ref="R117" ca="1">OR(ISBLANK(INDIRECT("D117:F117")))</f>
        <v>1</v>
      </c>
      <c r="S117" t="b" cm="1">
        <f t="array" aca="1" ref="S117" ca="1">OR(ISBLANK(INDIRECT("H117:L117")))</f>
        <v>1</v>
      </c>
      <c r="T117" t="b" cm="1">
        <f t="array" aca="1" ref="T117" ca="1">ISBLANK(INDIRECT("N117"))</f>
        <v>1</v>
      </c>
    </row>
    <row r="118" spans="2:20" ht="45" customHeight="1" x14ac:dyDescent="0.3">
      <c r="B118" s="32" t="e">
        <f>VLOOKUP(F118,sch!$A$30:$B$49, 2, FALSE)</f>
        <v>#N/A</v>
      </c>
      <c r="C118" s="76"/>
      <c r="D118" s="76"/>
      <c r="E118" s="76"/>
      <c r="F118" s="76"/>
      <c r="G118" s="76"/>
      <c r="H118" s="76"/>
      <c r="I118" s="77"/>
      <c r="J118" s="77"/>
      <c r="K118" s="76"/>
      <c r="L118" s="76"/>
      <c r="M118" s="49" t="str">
        <f>_xlfn.IFNA(VLOOKUP(F118, 'units lookup'!$A$7:$B$14, 2, FALSE), "")</f>
        <v/>
      </c>
      <c r="N118" s="46"/>
      <c r="O118" s="78"/>
      <c r="P118" s="79" t="str" cm="1">
        <f t="array" aca="1" ref="P118" ca="1">IF(INDIRECT(Q118)&lt;&gt;"", IF(OR(R118,S118,T118), "New Scheme"&amp; CHAR(10) &amp; "Row Incomplete", ""), "")</f>
        <v/>
      </c>
      <c r="Q118" s="79" t="s">
        <v>404</v>
      </c>
      <c r="R118" t="b" cm="1">
        <f t="array" aca="1" ref="R118" ca="1">OR(ISBLANK(INDIRECT("D118:F118")))</f>
        <v>1</v>
      </c>
      <c r="S118" t="b" cm="1">
        <f t="array" aca="1" ref="S118" ca="1">OR(ISBLANK(INDIRECT("H118:L118")))</f>
        <v>1</v>
      </c>
      <c r="T118" t="b" cm="1">
        <f t="array" aca="1" ref="T118" ca="1">ISBLANK(INDIRECT("N118"))</f>
        <v>1</v>
      </c>
    </row>
    <row r="119" spans="2:20" ht="45" customHeight="1" x14ac:dyDescent="0.3">
      <c r="B119" s="32" t="e">
        <f>VLOOKUP(F119,sch!$A$30:$B$49, 2, FALSE)</f>
        <v>#N/A</v>
      </c>
      <c r="C119" s="76"/>
      <c r="D119" s="76"/>
      <c r="E119" s="76"/>
      <c r="F119" s="76"/>
      <c r="G119" s="76"/>
      <c r="H119" s="76"/>
      <c r="I119" s="77"/>
      <c r="J119" s="77"/>
      <c r="K119" s="76"/>
      <c r="L119" s="76"/>
      <c r="M119" s="49" t="str">
        <f>_xlfn.IFNA(VLOOKUP(F119, 'units lookup'!$A$7:$B$14, 2, FALSE), "")</f>
        <v/>
      </c>
      <c r="N119" s="46"/>
      <c r="O119" s="78"/>
      <c r="P119" s="79" t="str" cm="1">
        <f t="array" aca="1" ref="P119" ca="1">IF(INDIRECT(Q119)&lt;&gt;"", IF(OR(R119,S119,T119), "New Scheme"&amp; CHAR(10) &amp; "Row Incomplete", ""), "")</f>
        <v/>
      </c>
      <c r="Q119" s="79" t="s">
        <v>405</v>
      </c>
      <c r="R119" t="b" cm="1">
        <f t="array" aca="1" ref="R119" ca="1">OR(ISBLANK(INDIRECT("D119:F119")))</f>
        <v>1</v>
      </c>
      <c r="S119" t="b" cm="1">
        <f t="array" aca="1" ref="S119" ca="1">OR(ISBLANK(INDIRECT("H119:L119")))</f>
        <v>1</v>
      </c>
      <c r="T119" t="b" cm="1">
        <f t="array" aca="1" ref="T119" ca="1">ISBLANK(INDIRECT("N119"))</f>
        <v>1</v>
      </c>
    </row>
    <row r="120" spans="2:20" ht="45" customHeight="1" x14ac:dyDescent="0.3">
      <c r="B120" s="32" t="e">
        <f>VLOOKUP(F120,sch!$A$30:$B$49, 2, FALSE)</f>
        <v>#N/A</v>
      </c>
      <c r="C120" s="76"/>
      <c r="D120" s="76"/>
      <c r="E120" s="76"/>
      <c r="F120" s="76"/>
      <c r="G120" s="76"/>
      <c r="H120" s="76"/>
      <c r="I120" s="77"/>
      <c r="J120" s="77"/>
      <c r="K120" s="76"/>
      <c r="L120" s="76"/>
      <c r="M120" s="49" t="str">
        <f>_xlfn.IFNA(VLOOKUP(F120, 'units lookup'!$A$7:$B$14, 2, FALSE), "")</f>
        <v/>
      </c>
      <c r="N120" s="46"/>
      <c r="O120" s="78"/>
      <c r="P120" s="79" t="str" cm="1">
        <f t="array" aca="1" ref="P120" ca="1">IF(INDIRECT(Q120)&lt;&gt;"", IF(OR(R120,S120,T120), "New Scheme"&amp; CHAR(10) &amp; "Row Incomplete", ""), "")</f>
        <v/>
      </c>
      <c r="Q120" s="79" t="s">
        <v>406</v>
      </c>
      <c r="R120" t="b" cm="1">
        <f t="array" aca="1" ref="R120" ca="1">OR(ISBLANK(INDIRECT("D120:F120")))</f>
        <v>1</v>
      </c>
      <c r="S120" t="b" cm="1">
        <f t="array" aca="1" ref="S120" ca="1">OR(ISBLANK(INDIRECT("H120:L120")))</f>
        <v>1</v>
      </c>
      <c r="T120" t="b" cm="1">
        <f t="array" aca="1" ref="T120" ca="1">ISBLANK(INDIRECT("N120"))</f>
        <v>1</v>
      </c>
    </row>
    <row r="121" spans="2:20" ht="45" customHeight="1" x14ac:dyDescent="0.3">
      <c r="B121" s="32" t="e">
        <f>VLOOKUP(F121,sch!$A$30:$B$49, 2, FALSE)</f>
        <v>#N/A</v>
      </c>
      <c r="C121" s="76"/>
      <c r="D121" s="76"/>
      <c r="E121" s="76"/>
      <c r="F121" s="76"/>
      <c r="G121" s="76"/>
      <c r="H121" s="76"/>
      <c r="I121" s="77"/>
      <c r="J121" s="77"/>
      <c r="K121" s="76"/>
      <c r="L121" s="76"/>
      <c r="M121" s="49" t="str">
        <f>_xlfn.IFNA(VLOOKUP(F121, 'units lookup'!$A$7:$B$14, 2, FALSE), "")</f>
        <v/>
      </c>
      <c r="N121" s="46"/>
      <c r="O121" s="78"/>
      <c r="P121" s="79" t="str" cm="1">
        <f t="array" aca="1" ref="P121" ca="1">IF(INDIRECT(Q121)&lt;&gt;"", IF(OR(R121,S121,T121), "New Scheme"&amp; CHAR(10) &amp; "Row Incomplete", ""), "")</f>
        <v/>
      </c>
      <c r="Q121" s="79" t="s">
        <v>407</v>
      </c>
      <c r="R121" t="b" cm="1">
        <f t="array" aca="1" ref="R121" ca="1">OR(ISBLANK(INDIRECT("D121:F121")))</f>
        <v>1</v>
      </c>
      <c r="S121" t="b" cm="1">
        <f t="array" aca="1" ref="S121" ca="1">OR(ISBLANK(INDIRECT("H121:L121")))</f>
        <v>1</v>
      </c>
      <c r="T121" t="b" cm="1">
        <f t="array" aca="1" ref="T121" ca="1">ISBLANK(INDIRECT("N121"))</f>
        <v>1</v>
      </c>
    </row>
    <row r="122" spans="2:20" ht="45" customHeight="1" x14ac:dyDescent="0.3">
      <c r="B122" s="32" t="e">
        <f>VLOOKUP(F122,sch!$A$30:$B$49, 2, FALSE)</f>
        <v>#N/A</v>
      </c>
      <c r="C122" s="76"/>
      <c r="D122" s="76"/>
      <c r="E122" s="76"/>
      <c r="F122" s="76"/>
      <c r="G122" s="76"/>
      <c r="H122" s="76"/>
      <c r="I122" s="77"/>
      <c r="J122" s="77"/>
      <c r="K122" s="76"/>
      <c r="L122" s="76"/>
      <c r="M122" s="49" t="str">
        <f>_xlfn.IFNA(VLOOKUP(F122, 'units lookup'!$A$7:$B$14, 2, FALSE), "")</f>
        <v/>
      </c>
      <c r="N122" s="46"/>
      <c r="O122" s="78"/>
      <c r="P122" s="79" t="str" cm="1">
        <f t="array" aca="1" ref="P122" ca="1">IF(INDIRECT(Q122)&lt;&gt;"", IF(OR(R122,S122,T122), "New Scheme"&amp; CHAR(10) &amp; "Row Incomplete", ""), "")</f>
        <v/>
      </c>
      <c r="Q122" s="79" t="s">
        <v>408</v>
      </c>
      <c r="R122" t="b" cm="1">
        <f t="array" aca="1" ref="R122" ca="1">OR(ISBLANK(INDIRECT("D122:F122")))</f>
        <v>1</v>
      </c>
      <c r="S122" t="b" cm="1">
        <f t="array" aca="1" ref="S122" ca="1">OR(ISBLANK(INDIRECT("H122:L122")))</f>
        <v>1</v>
      </c>
      <c r="T122" t="b" cm="1">
        <f t="array" aca="1" ref="T122" ca="1">ISBLANK(INDIRECT("N122"))</f>
        <v>1</v>
      </c>
    </row>
    <row r="123" spans="2:20" ht="45" customHeight="1" x14ac:dyDescent="0.3">
      <c r="B123" s="32" t="e">
        <f>VLOOKUP(F123,sch!$A$30:$B$49, 2, FALSE)</f>
        <v>#N/A</v>
      </c>
      <c r="C123" s="76"/>
      <c r="D123" s="76"/>
      <c r="E123" s="76"/>
      <c r="F123" s="76"/>
      <c r="G123" s="76"/>
      <c r="H123" s="76"/>
      <c r="I123" s="77"/>
      <c r="J123" s="77"/>
      <c r="K123" s="76"/>
      <c r="L123" s="76"/>
      <c r="M123" s="49" t="str">
        <f>_xlfn.IFNA(VLOOKUP(F123, 'units lookup'!$A$7:$B$14, 2, FALSE), "")</f>
        <v/>
      </c>
      <c r="N123" s="46"/>
      <c r="O123" s="78"/>
      <c r="P123" s="79" t="str" cm="1">
        <f t="array" aca="1" ref="P123" ca="1">IF(INDIRECT(Q123)&lt;&gt;"", IF(OR(R123,S123,T123), "New Scheme"&amp; CHAR(10) &amp; "Row Incomplete", ""), "")</f>
        <v/>
      </c>
      <c r="Q123" s="79" t="s">
        <v>409</v>
      </c>
      <c r="R123" t="b" cm="1">
        <f t="array" aca="1" ref="R123" ca="1">OR(ISBLANK(INDIRECT("D123:F123")))</f>
        <v>1</v>
      </c>
      <c r="S123" t="b" cm="1">
        <f t="array" aca="1" ref="S123" ca="1">OR(ISBLANK(INDIRECT("H123:L123")))</f>
        <v>1</v>
      </c>
      <c r="T123" t="b" cm="1">
        <f t="array" aca="1" ref="T123" ca="1">ISBLANK(INDIRECT("N123"))</f>
        <v>1</v>
      </c>
    </row>
    <row r="124" spans="2:20" ht="45" customHeight="1" x14ac:dyDescent="0.3">
      <c r="B124" s="32" t="e">
        <f>VLOOKUP(F124,sch!$A$30:$B$49, 2, FALSE)</f>
        <v>#N/A</v>
      </c>
      <c r="C124" s="76"/>
      <c r="D124" s="76"/>
      <c r="E124" s="76"/>
      <c r="F124" s="76"/>
      <c r="G124" s="76"/>
      <c r="H124" s="76"/>
      <c r="I124" s="77"/>
      <c r="J124" s="77"/>
      <c r="K124" s="76"/>
      <c r="L124" s="76"/>
      <c r="M124" s="49" t="str">
        <f>_xlfn.IFNA(VLOOKUP(F124, 'units lookup'!$A$7:$B$14, 2, FALSE), "")</f>
        <v/>
      </c>
      <c r="N124" s="46"/>
      <c r="O124" s="78"/>
      <c r="P124" s="79" t="str" cm="1">
        <f t="array" aca="1" ref="P124" ca="1">IF(INDIRECT(Q124)&lt;&gt;"", IF(OR(R124,S124,T124), "New Scheme"&amp; CHAR(10) &amp; "Row Incomplete", ""), "")</f>
        <v/>
      </c>
      <c r="Q124" s="79" t="s">
        <v>410</v>
      </c>
      <c r="R124" t="b" cm="1">
        <f t="array" aca="1" ref="R124" ca="1">OR(ISBLANK(INDIRECT("D124:F124")))</f>
        <v>1</v>
      </c>
      <c r="S124" t="b" cm="1">
        <f t="array" aca="1" ref="S124" ca="1">OR(ISBLANK(INDIRECT("H124:L124")))</f>
        <v>1</v>
      </c>
      <c r="T124" t="b" cm="1">
        <f t="array" aca="1" ref="T124" ca="1">ISBLANK(INDIRECT("N124"))</f>
        <v>1</v>
      </c>
    </row>
    <row r="125" spans="2:20" ht="45" customHeight="1" x14ac:dyDescent="0.3">
      <c r="B125" s="32" t="e">
        <f>VLOOKUP(F125,sch!$A$30:$B$49, 2, FALSE)</f>
        <v>#N/A</v>
      </c>
      <c r="C125" s="76"/>
      <c r="D125" s="76"/>
      <c r="E125" s="76"/>
      <c r="F125" s="76"/>
      <c r="G125" s="76"/>
      <c r="H125" s="76"/>
      <c r="I125" s="77"/>
      <c r="J125" s="77"/>
      <c r="K125" s="76"/>
      <c r="L125" s="76"/>
      <c r="M125" s="49" t="str">
        <f>_xlfn.IFNA(VLOOKUP(F125, 'units lookup'!$A$7:$B$14, 2, FALSE), "")</f>
        <v/>
      </c>
      <c r="N125" s="46"/>
      <c r="O125" s="78"/>
      <c r="P125" s="79" t="str" cm="1">
        <f t="array" aca="1" ref="P125" ca="1">IF(INDIRECT(Q125)&lt;&gt;"", IF(OR(R125,S125,T125), "New Scheme"&amp; CHAR(10) &amp; "Row Incomplete", ""), "")</f>
        <v/>
      </c>
      <c r="Q125" s="79" t="s">
        <v>411</v>
      </c>
      <c r="R125" t="b" cm="1">
        <f t="array" aca="1" ref="R125" ca="1">OR(ISBLANK(INDIRECT("D125:F125")))</f>
        <v>1</v>
      </c>
      <c r="S125" t="b" cm="1">
        <f t="array" aca="1" ref="S125" ca="1">OR(ISBLANK(INDIRECT("H125:L125")))</f>
        <v>1</v>
      </c>
      <c r="T125" t="b" cm="1">
        <f t="array" aca="1" ref="T125" ca="1">ISBLANK(INDIRECT("N125"))</f>
        <v>1</v>
      </c>
    </row>
    <row r="126" spans="2:20" ht="45" customHeight="1" x14ac:dyDescent="0.3">
      <c r="B126" s="32" t="e">
        <f>VLOOKUP(F126,sch!$A$30:$B$49, 2, FALSE)</f>
        <v>#N/A</v>
      </c>
      <c r="C126" s="76"/>
      <c r="D126" s="76"/>
      <c r="E126" s="76"/>
      <c r="F126" s="76"/>
      <c r="G126" s="76"/>
      <c r="H126" s="76"/>
      <c r="I126" s="77"/>
      <c r="J126" s="77"/>
      <c r="K126" s="76"/>
      <c r="L126" s="76"/>
      <c r="M126" s="49" t="str">
        <f>_xlfn.IFNA(VLOOKUP(F126, 'units lookup'!$A$7:$B$14, 2, FALSE), "")</f>
        <v/>
      </c>
      <c r="N126" s="46"/>
      <c r="O126" s="78"/>
      <c r="P126" s="79" t="str" cm="1">
        <f t="array" aca="1" ref="P126" ca="1">IF(INDIRECT(Q126)&lt;&gt;"", IF(OR(R126,S126,T126), "New Scheme"&amp; CHAR(10) &amp; "Row Incomplete", ""), "")</f>
        <v/>
      </c>
      <c r="Q126" s="79" t="s">
        <v>412</v>
      </c>
      <c r="R126" t="b" cm="1">
        <f t="array" aca="1" ref="R126" ca="1">OR(ISBLANK(INDIRECT("D126:F126")))</f>
        <v>1</v>
      </c>
      <c r="S126" t="b" cm="1">
        <f t="array" aca="1" ref="S126" ca="1">OR(ISBLANK(INDIRECT("H126:L126")))</f>
        <v>1</v>
      </c>
      <c r="T126" t="b" cm="1">
        <f t="array" aca="1" ref="T126" ca="1">ISBLANK(INDIRECT("N126"))</f>
        <v>1</v>
      </c>
    </row>
    <row r="127" spans="2:20" ht="45" customHeight="1" x14ac:dyDescent="0.3">
      <c r="B127" s="32" t="e">
        <f>VLOOKUP(F127,sch!$A$30:$B$49, 2, FALSE)</f>
        <v>#N/A</v>
      </c>
      <c r="C127" s="76"/>
      <c r="D127" s="76"/>
      <c r="E127" s="76"/>
      <c r="F127" s="76"/>
      <c r="G127" s="76"/>
      <c r="H127" s="76"/>
      <c r="I127" s="77"/>
      <c r="J127" s="77"/>
      <c r="K127" s="76"/>
      <c r="L127" s="76"/>
      <c r="M127" s="49" t="str">
        <f>_xlfn.IFNA(VLOOKUP(F127, 'units lookup'!$A$7:$B$14, 2, FALSE), "")</f>
        <v/>
      </c>
      <c r="N127" s="46"/>
      <c r="O127" s="78"/>
      <c r="P127" s="79" t="str" cm="1">
        <f t="array" aca="1" ref="P127" ca="1">IF(INDIRECT(Q127)&lt;&gt;"", IF(OR(R127,S127,T127), "New Scheme"&amp; CHAR(10) &amp; "Row Incomplete", ""), "")</f>
        <v/>
      </c>
      <c r="Q127" s="79" t="s">
        <v>413</v>
      </c>
      <c r="R127" t="b" cm="1">
        <f t="array" aca="1" ref="R127" ca="1">OR(ISBLANK(INDIRECT("D127:F127")))</f>
        <v>1</v>
      </c>
      <c r="S127" t="b" cm="1">
        <f t="array" aca="1" ref="S127" ca="1">OR(ISBLANK(INDIRECT("H127:L127")))</f>
        <v>1</v>
      </c>
      <c r="T127" t="b" cm="1">
        <f t="array" aca="1" ref="T127" ca="1">ISBLANK(INDIRECT("N127"))</f>
        <v>1</v>
      </c>
    </row>
    <row r="128" spans="2:20" ht="45" customHeight="1" x14ac:dyDescent="0.3">
      <c r="B128" s="32" t="e">
        <f>VLOOKUP(F128,sch!$A$30:$B$49, 2, FALSE)</f>
        <v>#N/A</v>
      </c>
      <c r="C128" s="76"/>
      <c r="D128" s="76"/>
      <c r="E128" s="76"/>
      <c r="F128" s="76"/>
      <c r="G128" s="76"/>
      <c r="H128" s="76"/>
      <c r="I128" s="77"/>
      <c r="J128" s="77"/>
      <c r="K128" s="76"/>
      <c r="L128" s="76"/>
      <c r="M128" s="49" t="str">
        <f>_xlfn.IFNA(VLOOKUP(F128, 'units lookup'!$A$7:$B$14, 2, FALSE), "")</f>
        <v/>
      </c>
      <c r="N128" s="46"/>
      <c r="O128" s="78"/>
      <c r="P128" s="79" t="str" cm="1">
        <f t="array" aca="1" ref="P128" ca="1">IF(INDIRECT(Q128)&lt;&gt;"", IF(OR(R128,S128,T128), "New Scheme"&amp; CHAR(10) &amp; "Row Incomplete", ""), "")</f>
        <v/>
      </c>
      <c r="Q128" s="79" t="s">
        <v>414</v>
      </c>
      <c r="R128" t="b" cm="1">
        <f t="array" aca="1" ref="R128" ca="1">OR(ISBLANK(INDIRECT("D128:F128")))</f>
        <v>1</v>
      </c>
      <c r="S128" t="b" cm="1">
        <f t="array" aca="1" ref="S128" ca="1">OR(ISBLANK(INDIRECT("H128:L128")))</f>
        <v>1</v>
      </c>
      <c r="T128" t="b" cm="1">
        <f t="array" aca="1" ref="T128" ca="1">ISBLANK(INDIRECT("N128"))</f>
        <v>1</v>
      </c>
    </row>
    <row r="129" spans="2:20" ht="45" customHeight="1" x14ac:dyDescent="0.3">
      <c r="B129" s="32" t="e">
        <f>VLOOKUP(F129,sch!$A$30:$B$49, 2, FALSE)</f>
        <v>#N/A</v>
      </c>
      <c r="C129" s="76"/>
      <c r="D129" s="76"/>
      <c r="E129" s="76"/>
      <c r="F129" s="76"/>
      <c r="G129" s="76"/>
      <c r="H129" s="76"/>
      <c r="I129" s="77"/>
      <c r="J129" s="77"/>
      <c r="K129" s="76"/>
      <c r="L129" s="76"/>
      <c r="M129" s="49" t="str">
        <f>_xlfn.IFNA(VLOOKUP(F129, 'units lookup'!$A$7:$B$14, 2, FALSE), "")</f>
        <v/>
      </c>
      <c r="N129" s="46"/>
      <c r="O129" s="78"/>
      <c r="P129" s="79" t="str" cm="1">
        <f t="array" aca="1" ref="P129" ca="1">IF(INDIRECT(Q129)&lt;&gt;"", IF(OR(R129,S129,T129), "New Scheme"&amp; CHAR(10) &amp; "Row Incomplete", ""), "")</f>
        <v/>
      </c>
      <c r="Q129" s="79" t="s">
        <v>415</v>
      </c>
      <c r="R129" t="b" cm="1">
        <f t="array" aca="1" ref="R129" ca="1">OR(ISBLANK(INDIRECT("D129:F129")))</f>
        <v>1</v>
      </c>
      <c r="S129" t="b" cm="1">
        <f t="array" aca="1" ref="S129" ca="1">OR(ISBLANK(INDIRECT("H129:L129")))</f>
        <v>1</v>
      </c>
      <c r="T129" t="b" cm="1">
        <f t="array" aca="1" ref="T129" ca="1">ISBLANK(INDIRECT("N129"))</f>
        <v>1</v>
      </c>
    </row>
    <row r="130" spans="2:20" ht="45" customHeight="1" x14ac:dyDescent="0.3">
      <c r="B130" s="32" t="e">
        <f>VLOOKUP(F130,sch!$A$30:$B$49, 2, FALSE)</f>
        <v>#N/A</v>
      </c>
      <c r="C130" s="76"/>
      <c r="D130" s="76"/>
      <c r="E130" s="76"/>
      <c r="F130" s="76"/>
      <c r="G130" s="76"/>
      <c r="H130" s="76"/>
      <c r="I130" s="77"/>
      <c r="J130" s="77"/>
      <c r="K130" s="76"/>
      <c r="L130" s="76"/>
      <c r="M130" s="49" t="str">
        <f>_xlfn.IFNA(VLOOKUP(F130, 'units lookup'!$A$7:$B$14, 2, FALSE), "")</f>
        <v/>
      </c>
      <c r="N130" s="46"/>
      <c r="O130" s="78"/>
      <c r="P130" s="79" t="str" cm="1">
        <f t="array" aca="1" ref="P130" ca="1">IF(INDIRECT(Q130)&lt;&gt;"", IF(OR(R130,S130,T130), "New Scheme"&amp; CHAR(10) &amp; "Row Incomplete", ""), "")</f>
        <v/>
      </c>
      <c r="Q130" s="79" t="s">
        <v>416</v>
      </c>
      <c r="R130" t="b" cm="1">
        <f t="array" aca="1" ref="R130" ca="1">OR(ISBLANK(INDIRECT("D130:F130")))</f>
        <v>1</v>
      </c>
      <c r="S130" t="b" cm="1">
        <f t="array" aca="1" ref="S130" ca="1">OR(ISBLANK(INDIRECT("H130:L130")))</f>
        <v>1</v>
      </c>
      <c r="T130" t="b" cm="1">
        <f t="array" aca="1" ref="T130" ca="1">ISBLANK(INDIRECT("N130"))</f>
        <v>1</v>
      </c>
    </row>
    <row r="131" spans="2:20" ht="45" customHeight="1" x14ac:dyDescent="0.3">
      <c r="B131" s="32" t="e">
        <f>VLOOKUP(F131,sch!$A$30:$B$49, 2, FALSE)</f>
        <v>#N/A</v>
      </c>
      <c r="C131" s="76"/>
      <c r="D131" s="76"/>
      <c r="E131" s="76"/>
      <c r="F131" s="76"/>
      <c r="G131" s="76"/>
      <c r="H131" s="76"/>
      <c r="I131" s="77"/>
      <c r="J131" s="77"/>
      <c r="K131" s="76"/>
      <c r="L131" s="76"/>
      <c r="M131" s="49" t="str">
        <f>_xlfn.IFNA(VLOOKUP(F131, 'units lookup'!$A$7:$B$14, 2, FALSE), "")</f>
        <v/>
      </c>
      <c r="N131" s="46"/>
      <c r="O131" s="78"/>
      <c r="P131" s="79" t="str" cm="1">
        <f t="array" aca="1" ref="P131" ca="1">IF(INDIRECT(Q131)&lt;&gt;"", IF(OR(R131,S131,T131), "New Scheme"&amp; CHAR(10) &amp; "Row Incomplete", ""), "")</f>
        <v/>
      </c>
      <c r="Q131" s="79" t="s">
        <v>417</v>
      </c>
      <c r="R131" t="b" cm="1">
        <f t="array" aca="1" ref="R131" ca="1">OR(ISBLANK(INDIRECT("D131:F131")))</f>
        <v>1</v>
      </c>
      <c r="S131" t="b" cm="1">
        <f t="array" aca="1" ref="S131" ca="1">OR(ISBLANK(INDIRECT("H131:L131")))</f>
        <v>1</v>
      </c>
      <c r="T131" t="b" cm="1">
        <f t="array" aca="1" ref="T131" ca="1">ISBLANK(INDIRECT("N131"))</f>
        <v>1</v>
      </c>
    </row>
    <row r="132" spans="2:20" ht="45" customHeight="1" x14ac:dyDescent="0.3">
      <c r="B132" s="32" t="e">
        <f>VLOOKUP(F132,sch!$A$30:$B$49, 2, FALSE)</f>
        <v>#N/A</v>
      </c>
      <c r="C132" s="76"/>
      <c r="D132" s="76"/>
      <c r="E132" s="76"/>
      <c r="F132" s="76"/>
      <c r="G132" s="76"/>
      <c r="H132" s="76"/>
      <c r="I132" s="77"/>
      <c r="J132" s="77"/>
      <c r="K132" s="76"/>
      <c r="L132" s="76"/>
      <c r="M132" s="49" t="str">
        <f>_xlfn.IFNA(VLOOKUP(F132, 'units lookup'!$A$7:$B$14, 2, FALSE), "")</f>
        <v/>
      </c>
      <c r="N132" s="46"/>
      <c r="O132" s="78"/>
      <c r="P132" s="79" t="str" cm="1">
        <f t="array" aca="1" ref="P132" ca="1">IF(INDIRECT(Q132)&lt;&gt;"", IF(OR(R132,S132,T132), "New Scheme"&amp; CHAR(10) &amp; "Row Incomplete", ""), "")</f>
        <v/>
      </c>
      <c r="Q132" s="79" t="s">
        <v>418</v>
      </c>
      <c r="R132" t="b" cm="1">
        <f t="array" aca="1" ref="R132" ca="1">OR(ISBLANK(INDIRECT("D132:F132")))</f>
        <v>1</v>
      </c>
      <c r="S132" t="b" cm="1">
        <f t="array" aca="1" ref="S132" ca="1">OR(ISBLANK(INDIRECT("H132:L132")))</f>
        <v>1</v>
      </c>
      <c r="T132" t="b" cm="1">
        <f t="array" aca="1" ref="T132" ca="1">ISBLANK(INDIRECT("N132"))</f>
        <v>1</v>
      </c>
    </row>
    <row r="133" spans="2:20" ht="45" customHeight="1" x14ac:dyDescent="0.3">
      <c r="B133" s="32" t="e">
        <f>VLOOKUP(F133,sch!$A$30:$B$49, 2, FALSE)</f>
        <v>#N/A</v>
      </c>
      <c r="C133" s="76"/>
      <c r="D133" s="76"/>
      <c r="E133" s="76"/>
      <c r="F133" s="76"/>
      <c r="G133" s="76"/>
      <c r="H133" s="76"/>
      <c r="I133" s="77"/>
      <c r="J133" s="77"/>
      <c r="K133" s="76"/>
      <c r="L133" s="76"/>
      <c r="M133" s="49" t="str">
        <f>_xlfn.IFNA(VLOOKUP(F133, 'units lookup'!$A$7:$B$14, 2, FALSE), "")</f>
        <v/>
      </c>
      <c r="N133" s="46"/>
      <c r="O133" s="78"/>
      <c r="P133" s="79" t="str" cm="1">
        <f t="array" aca="1" ref="P133" ca="1">IF(INDIRECT(Q133)&lt;&gt;"", IF(OR(R133,S133,T133), "New Scheme"&amp; CHAR(10) &amp; "Row Incomplete", ""), "")</f>
        <v/>
      </c>
      <c r="Q133" s="79" t="s">
        <v>419</v>
      </c>
      <c r="R133" t="b" cm="1">
        <f t="array" aca="1" ref="R133" ca="1">OR(ISBLANK(INDIRECT("D133:F133")))</f>
        <v>1</v>
      </c>
      <c r="S133" t="b" cm="1">
        <f t="array" aca="1" ref="S133" ca="1">OR(ISBLANK(INDIRECT("H133:L133")))</f>
        <v>1</v>
      </c>
      <c r="T133" t="b" cm="1">
        <f t="array" aca="1" ref="T133" ca="1">ISBLANK(INDIRECT("N133"))</f>
        <v>1</v>
      </c>
    </row>
    <row r="134" spans="2:20" ht="45" customHeight="1" x14ac:dyDescent="0.3">
      <c r="B134" s="32" t="e">
        <f>VLOOKUP(F134,sch!$A$30:$B$49, 2, FALSE)</f>
        <v>#N/A</v>
      </c>
      <c r="C134" s="76"/>
      <c r="D134" s="76"/>
      <c r="E134" s="76"/>
      <c r="F134" s="76"/>
      <c r="G134" s="76"/>
      <c r="H134" s="76"/>
      <c r="I134" s="77"/>
      <c r="J134" s="77"/>
      <c r="K134" s="76"/>
      <c r="L134" s="76"/>
      <c r="M134" s="49" t="str">
        <f>_xlfn.IFNA(VLOOKUP(F134, 'units lookup'!$A$7:$B$14, 2, FALSE), "")</f>
        <v/>
      </c>
      <c r="N134" s="46"/>
      <c r="O134" s="78"/>
      <c r="P134" s="79" t="str" cm="1">
        <f t="array" aca="1" ref="P134" ca="1">IF(INDIRECT(Q134)&lt;&gt;"", IF(OR(R134,S134,T134), "New Scheme"&amp; CHAR(10) &amp; "Row Incomplete", ""), "")</f>
        <v/>
      </c>
      <c r="Q134" s="79" t="s">
        <v>420</v>
      </c>
      <c r="R134" t="b" cm="1">
        <f t="array" aca="1" ref="R134" ca="1">OR(ISBLANK(INDIRECT("D134:F134")))</f>
        <v>1</v>
      </c>
      <c r="S134" t="b" cm="1">
        <f t="array" aca="1" ref="S134" ca="1">OR(ISBLANK(INDIRECT("H134:L134")))</f>
        <v>1</v>
      </c>
      <c r="T134" t="b" cm="1">
        <f t="array" aca="1" ref="T134" ca="1">ISBLANK(INDIRECT("N134"))</f>
        <v>1</v>
      </c>
    </row>
    <row r="135" spans="2:20" ht="45" customHeight="1" x14ac:dyDescent="0.3">
      <c r="B135" s="32" t="e">
        <f>VLOOKUP(F135,sch!$A$30:$B$49, 2, FALSE)</f>
        <v>#N/A</v>
      </c>
      <c r="C135" s="76"/>
      <c r="D135" s="76"/>
      <c r="E135" s="76"/>
      <c r="F135" s="76"/>
      <c r="G135" s="76"/>
      <c r="H135" s="76"/>
      <c r="I135" s="77"/>
      <c r="J135" s="77"/>
      <c r="K135" s="76"/>
      <c r="L135" s="76"/>
      <c r="M135" s="49" t="str">
        <f>_xlfn.IFNA(VLOOKUP(F135, 'units lookup'!$A$7:$B$14, 2, FALSE), "")</f>
        <v/>
      </c>
      <c r="N135" s="46"/>
      <c r="O135" s="78"/>
      <c r="P135" s="79" t="str" cm="1">
        <f t="array" aca="1" ref="P135" ca="1">IF(INDIRECT(Q135)&lt;&gt;"", IF(OR(R135,S135,T135), "New Scheme"&amp; CHAR(10) &amp; "Row Incomplete", ""), "")</f>
        <v/>
      </c>
      <c r="Q135" s="79" t="s">
        <v>421</v>
      </c>
      <c r="R135" t="b" cm="1">
        <f t="array" aca="1" ref="R135" ca="1">OR(ISBLANK(INDIRECT("D135:F135")))</f>
        <v>1</v>
      </c>
      <c r="S135" t="b" cm="1">
        <f t="array" aca="1" ref="S135" ca="1">OR(ISBLANK(INDIRECT("H135:L135")))</f>
        <v>1</v>
      </c>
      <c r="T135" t="b" cm="1">
        <f t="array" aca="1" ref="T135" ca="1">ISBLANK(INDIRECT("N135"))</f>
        <v>1</v>
      </c>
    </row>
    <row r="136" spans="2:20" ht="45" customHeight="1" x14ac:dyDescent="0.3">
      <c r="B136" s="32" t="e">
        <f>VLOOKUP(F136,sch!$A$30:$B$49, 2, FALSE)</f>
        <v>#N/A</v>
      </c>
      <c r="C136" s="76"/>
      <c r="D136" s="76"/>
      <c r="E136" s="76"/>
      <c r="F136" s="76"/>
      <c r="G136" s="76"/>
      <c r="H136" s="76"/>
      <c r="I136" s="77"/>
      <c r="J136" s="77"/>
      <c r="K136" s="76"/>
      <c r="L136" s="76"/>
      <c r="M136" s="49" t="str">
        <f>_xlfn.IFNA(VLOOKUP(F136, 'units lookup'!$A$7:$B$14, 2, FALSE), "")</f>
        <v/>
      </c>
      <c r="N136" s="46"/>
      <c r="O136" s="78"/>
      <c r="P136" s="79" t="str" cm="1">
        <f t="array" aca="1" ref="P136" ca="1">IF(INDIRECT(Q136)&lt;&gt;"", IF(OR(R136,S136,T136), "New Scheme"&amp; CHAR(10) &amp; "Row Incomplete", ""), "")</f>
        <v/>
      </c>
      <c r="Q136" s="79" t="s">
        <v>422</v>
      </c>
      <c r="R136" t="b" cm="1">
        <f t="array" aca="1" ref="R136" ca="1">OR(ISBLANK(INDIRECT("D136:F136")))</f>
        <v>1</v>
      </c>
      <c r="S136" t="b" cm="1">
        <f t="array" aca="1" ref="S136" ca="1">OR(ISBLANK(INDIRECT("H136:L136")))</f>
        <v>1</v>
      </c>
      <c r="T136" t="b" cm="1">
        <f t="array" aca="1" ref="T136" ca="1">ISBLANK(INDIRECT("N136"))</f>
        <v>1</v>
      </c>
    </row>
    <row r="137" spans="2:20" ht="45" customHeight="1" x14ac:dyDescent="0.3">
      <c r="B137" s="32" t="e">
        <f>VLOOKUP(F137,sch!$A$30:$B$49, 2, FALSE)</f>
        <v>#N/A</v>
      </c>
      <c r="C137" s="76"/>
      <c r="D137" s="76"/>
      <c r="E137" s="76"/>
      <c r="F137" s="76"/>
      <c r="G137" s="76"/>
      <c r="H137" s="76"/>
      <c r="I137" s="77"/>
      <c r="J137" s="77"/>
      <c r="K137" s="76"/>
      <c r="L137" s="76"/>
      <c r="M137" s="49" t="str">
        <f>_xlfn.IFNA(VLOOKUP(F137, 'units lookup'!$A$7:$B$14, 2, FALSE), "")</f>
        <v/>
      </c>
      <c r="N137" s="46"/>
      <c r="O137" s="78"/>
      <c r="P137" s="79" t="str" cm="1">
        <f t="array" aca="1" ref="P137" ca="1">IF(INDIRECT(Q137)&lt;&gt;"", IF(OR(R137,S137,T137), "New Scheme"&amp; CHAR(10) &amp; "Row Incomplete", ""), "")</f>
        <v/>
      </c>
      <c r="Q137" s="79" t="s">
        <v>423</v>
      </c>
      <c r="R137" t="b" cm="1">
        <f t="array" aca="1" ref="R137" ca="1">OR(ISBLANK(INDIRECT("D137:F137")))</f>
        <v>1</v>
      </c>
      <c r="S137" t="b" cm="1">
        <f t="array" aca="1" ref="S137" ca="1">OR(ISBLANK(INDIRECT("H137:L137")))</f>
        <v>1</v>
      </c>
      <c r="T137" t="b" cm="1">
        <f t="array" aca="1" ref="T137" ca="1">ISBLANK(INDIRECT("N137"))</f>
        <v>1</v>
      </c>
    </row>
    <row r="138" spans="2:20" ht="45" customHeight="1" x14ac:dyDescent="0.3">
      <c r="B138" s="32" t="e">
        <f>VLOOKUP(F138,sch!$A$30:$B$49, 2, FALSE)</f>
        <v>#N/A</v>
      </c>
      <c r="C138" s="76"/>
      <c r="D138" s="76"/>
      <c r="E138" s="76"/>
      <c r="F138" s="76"/>
      <c r="G138" s="76"/>
      <c r="H138" s="76"/>
      <c r="I138" s="77"/>
      <c r="J138" s="77"/>
      <c r="K138" s="76"/>
      <c r="L138" s="76"/>
      <c r="M138" s="49" t="str">
        <f>_xlfn.IFNA(VLOOKUP(F138, 'units lookup'!$A$7:$B$14, 2, FALSE), "")</f>
        <v/>
      </c>
      <c r="N138" s="46"/>
      <c r="O138" s="78"/>
      <c r="P138" s="79" t="str" cm="1">
        <f t="array" aca="1" ref="P138" ca="1">IF(INDIRECT(Q138)&lt;&gt;"", IF(OR(R138,S138,T138), "New Scheme"&amp; CHAR(10) &amp; "Row Incomplete", ""), "")</f>
        <v/>
      </c>
      <c r="Q138" s="79" t="s">
        <v>424</v>
      </c>
      <c r="R138" t="b" cm="1">
        <f t="array" aca="1" ref="R138" ca="1">OR(ISBLANK(INDIRECT("D138:F138")))</f>
        <v>1</v>
      </c>
      <c r="S138" t="b" cm="1">
        <f t="array" aca="1" ref="S138" ca="1">OR(ISBLANK(INDIRECT("H138:L138")))</f>
        <v>1</v>
      </c>
      <c r="T138" t="b" cm="1">
        <f t="array" aca="1" ref="T138" ca="1">ISBLANK(INDIRECT("N138"))</f>
        <v>1</v>
      </c>
    </row>
    <row r="139" spans="2:20" ht="45" customHeight="1" x14ac:dyDescent="0.3">
      <c r="B139" s="32" t="e">
        <f>VLOOKUP(F139,sch!$A$30:$B$49, 2, FALSE)</f>
        <v>#N/A</v>
      </c>
      <c r="C139" s="76"/>
      <c r="D139" s="76"/>
      <c r="E139" s="76"/>
      <c r="F139" s="76"/>
      <c r="G139" s="76"/>
      <c r="H139" s="76"/>
      <c r="I139" s="77"/>
      <c r="J139" s="77"/>
      <c r="K139" s="76"/>
      <c r="L139" s="76"/>
      <c r="M139" s="49" t="str">
        <f>_xlfn.IFNA(VLOOKUP(F139, 'units lookup'!$A$7:$B$14, 2, FALSE), "")</f>
        <v/>
      </c>
      <c r="N139" s="46"/>
      <c r="O139" s="78"/>
      <c r="P139" s="79" t="str" cm="1">
        <f t="array" aca="1" ref="P139" ca="1">IF(INDIRECT(Q139)&lt;&gt;"", IF(OR(R139,S139,T139), "New Scheme"&amp; CHAR(10) &amp; "Row Incomplete", ""), "")</f>
        <v/>
      </c>
      <c r="Q139" s="79" t="s">
        <v>425</v>
      </c>
      <c r="R139" t="b" cm="1">
        <f t="array" aca="1" ref="R139" ca="1">OR(ISBLANK(INDIRECT("D139:F139")))</f>
        <v>1</v>
      </c>
      <c r="S139" t="b" cm="1">
        <f t="array" aca="1" ref="S139" ca="1">OR(ISBLANK(INDIRECT("H139:L139")))</f>
        <v>1</v>
      </c>
      <c r="T139" t="b" cm="1">
        <f t="array" aca="1" ref="T139" ca="1">ISBLANK(INDIRECT("N139"))</f>
        <v>1</v>
      </c>
    </row>
    <row r="140" spans="2:20" ht="45" customHeight="1" x14ac:dyDescent="0.3">
      <c r="B140" s="32" t="e">
        <f>VLOOKUP(F140,sch!$A$30:$B$49, 2, FALSE)</f>
        <v>#N/A</v>
      </c>
      <c r="C140" s="76"/>
      <c r="D140" s="76"/>
      <c r="E140" s="76"/>
      <c r="F140" s="76"/>
      <c r="G140" s="76"/>
      <c r="H140" s="76"/>
      <c r="I140" s="77"/>
      <c r="J140" s="77"/>
      <c r="K140" s="76"/>
      <c r="L140" s="76"/>
      <c r="M140" s="49" t="str">
        <f>_xlfn.IFNA(VLOOKUP(F140, 'units lookup'!$A$7:$B$14, 2, FALSE), "")</f>
        <v/>
      </c>
      <c r="N140" s="46"/>
      <c r="O140" s="78"/>
      <c r="P140" s="79" t="str" cm="1">
        <f t="array" aca="1" ref="P140" ca="1">IF(INDIRECT(Q140)&lt;&gt;"", IF(OR(R140,S140,T140), "New Scheme"&amp; CHAR(10) &amp; "Row Incomplete", ""), "")</f>
        <v/>
      </c>
      <c r="Q140" s="79" t="s">
        <v>426</v>
      </c>
      <c r="R140" t="b" cm="1">
        <f t="array" aca="1" ref="R140" ca="1">OR(ISBLANK(INDIRECT("D140:F140")))</f>
        <v>1</v>
      </c>
      <c r="S140" t="b" cm="1">
        <f t="array" aca="1" ref="S140" ca="1">OR(ISBLANK(INDIRECT("H140:L140")))</f>
        <v>1</v>
      </c>
      <c r="T140" t="b" cm="1">
        <f t="array" aca="1" ref="T140" ca="1">ISBLANK(INDIRECT("N140"))</f>
        <v>1</v>
      </c>
    </row>
    <row r="141" spans="2:20" ht="45" customHeight="1" x14ac:dyDescent="0.3">
      <c r="B141" s="32" t="e">
        <f>VLOOKUP(F141,sch!$A$30:$B$49, 2, FALSE)</f>
        <v>#N/A</v>
      </c>
      <c r="C141" s="76"/>
      <c r="D141" s="76"/>
      <c r="E141" s="76"/>
      <c r="F141" s="76"/>
      <c r="G141" s="76"/>
      <c r="H141" s="76"/>
      <c r="I141" s="77"/>
      <c r="J141" s="77"/>
      <c r="K141" s="76"/>
      <c r="L141" s="76"/>
      <c r="M141" s="49" t="str">
        <f>_xlfn.IFNA(VLOOKUP(F141, 'units lookup'!$A$7:$B$14, 2, FALSE), "")</f>
        <v/>
      </c>
      <c r="N141" s="46"/>
      <c r="O141" s="78"/>
      <c r="P141" s="79" t="str" cm="1">
        <f t="array" aca="1" ref="P141" ca="1">IF(INDIRECT(Q141)&lt;&gt;"", IF(OR(R141,S141,T141), "New Scheme"&amp; CHAR(10) &amp; "Row Incomplete", ""), "")</f>
        <v/>
      </c>
      <c r="Q141" s="79" t="s">
        <v>427</v>
      </c>
      <c r="R141" t="b" cm="1">
        <f t="array" aca="1" ref="R141" ca="1">OR(ISBLANK(INDIRECT("D141:F141")))</f>
        <v>1</v>
      </c>
      <c r="S141" t="b" cm="1">
        <f t="array" aca="1" ref="S141" ca="1">OR(ISBLANK(INDIRECT("H141:L141")))</f>
        <v>1</v>
      </c>
      <c r="T141" t="b" cm="1">
        <f t="array" aca="1" ref="T141" ca="1">ISBLANK(INDIRECT("N141"))</f>
        <v>1</v>
      </c>
    </row>
    <row r="142" spans="2:20" ht="45" customHeight="1" x14ac:dyDescent="0.3">
      <c r="B142" s="32" t="e">
        <f>VLOOKUP(F142,sch!$A$30:$B$49, 2, FALSE)</f>
        <v>#N/A</v>
      </c>
      <c r="C142" s="76"/>
      <c r="D142" s="76"/>
      <c r="E142" s="76"/>
      <c r="F142" s="76"/>
      <c r="G142" s="76"/>
      <c r="H142" s="76"/>
      <c r="I142" s="77"/>
      <c r="J142" s="77"/>
      <c r="K142" s="76"/>
      <c r="L142" s="76"/>
      <c r="M142" s="49" t="str">
        <f>_xlfn.IFNA(VLOOKUP(F142, 'units lookup'!$A$7:$B$14, 2, FALSE), "")</f>
        <v/>
      </c>
      <c r="N142" s="46"/>
      <c r="O142" s="78"/>
      <c r="P142" s="79" t="str" cm="1">
        <f t="array" aca="1" ref="P142" ca="1">IF(INDIRECT(Q142)&lt;&gt;"", IF(OR(R142,S142,T142), "New Scheme"&amp; CHAR(10) &amp; "Row Incomplete", ""), "")</f>
        <v/>
      </c>
      <c r="Q142" s="79" t="s">
        <v>428</v>
      </c>
      <c r="R142" t="b" cm="1">
        <f t="array" aca="1" ref="R142" ca="1">OR(ISBLANK(INDIRECT("D142:F142")))</f>
        <v>1</v>
      </c>
      <c r="S142" t="b" cm="1">
        <f t="array" aca="1" ref="S142" ca="1">OR(ISBLANK(INDIRECT("H142:L142")))</f>
        <v>1</v>
      </c>
      <c r="T142" t="b" cm="1">
        <f t="array" aca="1" ref="T142" ca="1">ISBLANK(INDIRECT("N142"))</f>
        <v>1</v>
      </c>
    </row>
    <row r="143" spans="2:20" ht="45" customHeight="1" x14ac:dyDescent="0.3">
      <c r="B143" s="32" t="e">
        <f>VLOOKUP(F143,sch!$A$30:$B$49, 2, FALSE)</f>
        <v>#N/A</v>
      </c>
      <c r="C143" s="76"/>
      <c r="D143" s="76"/>
      <c r="E143" s="76"/>
      <c r="F143" s="76"/>
      <c r="G143" s="76"/>
      <c r="H143" s="76"/>
      <c r="I143" s="77"/>
      <c r="J143" s="77"/>
      <c r="K143" s="76"/>
      <c r="L143" s="76"/>
      <c r="M143" s="49" t="str">
        <f>_xlfn.IFNA(VLOOKUP(F143, 'units lookup'!$A$7:$B$14, 2, FALSE), "")</f>
        <v/>
      </c>
      <c r="N143" s="46"/>
      <c r="O143" s="78"/>
      <c r="P143" s="79" t="str" cm="1">
        <f t="array" aca="1" ref="P143" ca="1">IF(INDIRECT(Q143)&lt;&gt;"", IF(OR(R143,S143,T143), "New Scheme"&amp; CHAR(10) &amp; "Row Incomplete", ""), "")</f>
        <v/>
      </c>
      <c r="Q143" s="79" t="s">
        <v>429</v>
      </c>
      <c r="R143" t="b" cm="1">
        <f t="array" aca="1" ref="R143" ca="1">OR(ISBLANK(INDIRECT("D143:F143")))</f>
        <v>1</v>
      </c>
      <c r="S143" t="b" cm="1">
        <f t="array" aca="1" ref="S143" ca="1">OR(ISBLANK(INDIRECT("H143:L143")))</f>
        <v>1</v>
      </c>
      <c r="T143" t="b" cm="1">
        <f t="array" aca="1" ref="T143" ca="1">ISBLANK(INDIRECT("N143"))</f>
        <v>1</v>
      </c>
    </row>
    <row r="144" spans="2:20" ht="45" customHeight="1" x14ac:dyDescent="0.3">
      <c r="B144" s="32" t="e">
        <f>VLOOKUP(F144,sch!$A$30:$B$49, 2, FALSE)</f>
        <v>#N/A</v>
      </c>
      <c r="C144" s="76"/>
      <c r="D144" s="76"/>
      <c r="E144" s="76"/>
      <c r="F144" s="76"/>
      <c r="G144" s="76"/>
      <c r="H144" s="76"/>
      <c r="I144" s="77"/>
      <c r="J144" s="77"/>
      <c r="K144" s="76"/>
      <c r="L144" s="76"/>
      <c r="M144" s="49" t="str">
        <f>_xlfn.IFNA(VLOOKUP(F144, 'units lookup'!$A$7:$B$14, 2, FALSE), "")</f>
        <v/>
      </c>
      <c r="N144" s="46"/>
      <c r="O144" s="78"/>
      <c r="P144" s="79" t="str" cm="1">
        <f t="array" aca="1" ref="P144" ca="1">IF(INDIRECT(Q144)&lt;&gt;"", IF(OR(R144,S144,T144), "New Scheme"&amp; CHAR(10) &amp; "Row Incomplete", ""), "")</f>
        <v/>
      </c>
      <c r="Q144" s="79" t="s">
        <v>430</v>
      </c>
      <c r="R144" t="b" cm="1">
        <f t="array" aca="1" ref="R144" ca="1">OR(ISBLANK(INDIRECT("D144:F144")))</f>
        <v>1</v>
      </c>
      <c r="S144" t="b" cm="1">
        <f t="array" aca="1" ref="S144" ca="1">OR(ISBLANK(INDIRECT("H144:L144")))</f>
        <v>1</v>
      </c>
      <c r="T144" t="b" cm="1">
        <f t="array" aca="1" ref="T144" ca="1">ISBLANK(INDIRECT("N144"))</f>
        <v>1</v>
      </c>
    </row>
    <row r="145" spans="2:20" ht="45" customHeight="1" x14ac:dyDescent="0.3">
      <c r="B145" s="32" t="e">
        <f>VLOOKUP(F145,sch!$A$30:$B$49, 2, FALSE)</f>
        <v>#N/A</v>
      </c>
      <c r="C145" s="76"/>
      <c r="D145" s="76"/>
      <c r="E145" s="76"/>
      <c r="F145" s="76"/>
      <c r="G145" s="76"/>
      <c r="H145" s="76"/>
      <c r="I145" s="77"/>
      <c r="J145" s="77"/>
      <c r="K145" s="76"/>
      <c r="L145" s="76"/>
      <c r="M145" s="49" t="str">
        <f>_xlfn.IFNA(VLOOKUP(F145, 'units lookup'!$A$7:$B$14, 2, FALSE), "")</f>
        <v/>
      </c>
      <c r="N145" s="46"/>
      <c r="O145" s="78"/>
      <c r="P145" s="79" t="str" cm="1">
        <f t="array" aca="1" ref="P145" ca="1">IF(INDIRECT(Q145)&lt;&gt;"", IF(OR(R145,S145,T145), "New Scheme"&amp; CHAR(10) &amp; "Row Incomplete", ""), "")</f>
        <v/>
      </c>
      <c r="Q145" s="79" t="s">
        <v>431</v>
      </c>
      <c r="R145" t="b" cm="1">
        <f t="array" aca="1" ref="R145" ca="1">OR(ISBLANK(INDIRECT("D145:F145")))</f>
        <v>1</v>
      </c>
      <c r="S145" t="b" cm="1">
        <f t="array" aca="1" ref="S145" ca="1">OR(ISBLANK(INDIRECT("H145:L145")))</f>
        <v>1</v>
      </c>
      <c r="T145" t="b" cm="1">
        <f t="array" aca="1" ref="T145" ca="1">ISBLANK(INDIRECT("N145"))</f>
        <v>1</v>
      </c>
    </row>
    <row r="146" spans="2:20" ht="45" customHeight="1" x14ac:dyDescent="0.3">
      <c r="B146" s="32" t="e">
        <f>VLOOKUP(F146,sch!$A$30:$B$49, 2, FALSE)</f>
        <v>#N/A</v>
      </c>
      <c r="C146" s="76"/>
      <c r="D146" s="76"/>
      <c r="E146" s="76"/>
      <c r="F146" s="76"/>
      <c r="G146" s="76"/>
      <c r="H146" s="76"/>
      <c r="I146" s="77"/>
      <c r="J146" s="77"/>
      <c r="K146" s="76"/>
      <c r="L146" s="76"/>
      <c r="M146" s="49" t="str">
        <f>_xlfn.IFNA(VLOOKUP(F146, 'units lookup'!$A$7:$B$14, 2, FALSE), "")</f>
        <v/>
      </c>
      <c r="N146" s="46"/>
      <c r="O146" s="78"/>
      <c r="P146" s="79" t="str" cm="1">
        <f t="array" aca="1" ref="P146" ca="1">IF(INDIRECT(Q146)&lt;&gt;"", IF(OR(R146,S146,T146), "New Scheme"&amp; CHAR(10) &amp; "Row Incomplete", ""), "")</f>
        <v/>
      </c>
      <c r="Q146" s="79" t="s">
        <v>432</v>
      </c>
      <c r="R146" t="b" cm="1">
        <f t="array" aca="1" ref="R146" ca="1">OR(ISBLANK(INDIRECT("D146:F146")))</f>
        <v>1</v>
      </c>
      <c r="S146" t="b" cm="1">
        <f t="array" aca="1" ref="S146" ca="1">OR(ISBLANK(INDIRECT("H146:L146")))</f>
        <v>1</v>
      </c>
      <c r="T146" t="b" cm="1">
        <f t="array" aca="1" ref="T146" ca="1">ISBLANK(INDIRECT("N146"))</f>
        <v>1</v>
      </c>
    </row>
    <row r="147" spans="2:20" ht="45" customHeight="1" x14ac:dyDescent="0.3">
      <c r="B147" s="32" t="e">
        <f>VLOOKUP(F147,sch!$A$30:$B$49, 2, FALSE)</f>
        <v>#N/A</v>
      </c>
      <c r="C147" s="76"/>
      <c r="D147" s="76"/>
      <c r="E147" s="76"/>
      <c r="F147" s="76"/>
      <c r="G147" s="76"/>
      <c r="H147" s="76"/>
      <c r="I147" s="77"/>
      <c r="J147" s="77"/>
      <c r="K147" s="76"/>
      <c r="L147" s="76"/>
      <c r="M147" s="49" t="str">
        <f>_xlfn.IFNA(VLOOKUP(F147, 'units lookup'!$A$7:$B$14, 2, FALSE), "")</f>
        <v/>
      </c>
      <c r="N147" s="46"/>
      <c r="O147" s="78"/>
      <c r="P147" s="79" t="str" cm="1">
        <f t="array" aca="1" ref="P147" ca="1">IF(INDIRECT(Q147)&lt;&gt;"", IF(OR(R147,S147,T147), "New Scheme"&amp; CHAR(10) &amp; "Row Incomplete", ""), "")</f>
        <v/>
      </c>
      <c r="Q147" s="79" t="s">
        <v>433</v>
      </c>
      <c r="R147" t="b" cm="1">
        <f t="array" aca="1" ref="R147" ca="1">OR(ISBLANK(INDIRECT("D147:F147")))</f>
        <v>1</v>
      </c>
      <c r="S147" t="b" cm="1">
        <f t="array" aca="1" ref="S147" ca="1">OR(ISBLANK(INDIRECT("H147:L147")))</f>
        <v>1</v>
      </c>
      <c r="T147" t="b" cm="1">
        <f t="array" aca="1" ref="T147" ca="1">ISBLANK(INDIRECT("N147"))</f>
        <v>1</v>
      </c>
    </row>
    <row r="148" spans="2:20" ht="45" customHeight="1" x14ac:dyDescent="0.3">
      <c r="B148" s="32" t="e">
        <f>VLOOKUP(F148,sch!$A$30:$B$49, 2, FALSE)</f>
        <v>#N/A</v>
      </c>
      <c r="C148" s="76"/>
      <c r="D148" s="76"/>
      <c r="E148" s="76"/>
      <c r="F148" s="76"/>
      <c r="G148" s="76"/>
      <c r="H148" s="76"/>
      <c r="I148" s="77"/>
      <c r="J148" s="77"/>
      <c r="K148" s="76"/>
      <c r="L148" s="76"/>
      <c r="M148" s="49" t="str">
        <f>_xlfn.IFNA(VLOOKUP(F148, 'units lookup'!$A$7:$B$14, 2, FALSE), "")</f>
        <v/>
      </c>
      <c r="N148" s="46"/>
      <c r="O148" s="78"/>
      <c r="P148" s="79" t="str" cm="1">
        <f t="array" aca="1" ref="P148" ca="1">IF(INDIRECT(Q148)&lt;&gt;"", IF(OR(R148,S148,T148), "New Scheme"&amp; CHAR(10) &amp; "Row Incomplete", ""), "")</f>
        <v/>
      </c>
      <c r="Q148" s="79" t="s">
        <v>434</v>
      </c>
      <c r="R148" t="b" cm="1">
        <f t="array" aca="1" ref="R148" ca="1">OR(ISBLANK(INDIRECT("D148:F148")))</f>
        <v>1</v>
      </c>
      <c r="S148" t="b" cm="1">
        <f t="array" aca="1" ref="S148" ca="1">OR(ISBLANK(INDIRECT("H148:L148")))</f>
        <v>1</v>
      </c>
      <c r="T148" t="b" cm="1">
        <f t="array" aca="1" ref="T148" ca="1">ISBLANK(INDIRECT("N148"))</f>
        <v>1</v>
      </c>
    </row>
    <row r="149" spans="2:20" ht="45" customHeight="1" x14ac:dyDescent="0.3">
      <c r="B149" s="32" t="e">
        <f>VLOOKUP(F149,sch!$A$30:$B$49, 2, FALSE)</f>
        <v>#N/A</v>
      </c>
      <c r="C149" s="76"/>
      <c r="D149" s="76"/>
      <c r="E149" s="76"/>
      <c r="F149" s="76"/>
      <c r="G149" s="76"/>
      <c r="H149" s="76"/>
      <c r="I149" s="77"/>
      <c r="J149" s="77"/>
      <c r="K149" s="76"/>
      <c r="L149" s="76"/>
      <c r="M149" s="49" t="str">
        <f>_xlfn.IFNA(VLOOKUP(F149, 'units lookup'!$A$7:$B$14, 2, FALSE), "")</f>
        <v/>
      </c>
      <c r="N149" s="46"/>
      <c r="O149" s="78"/>
      <c r="P149" s="79" t="str" cm="1">
        <f t="array" aca="1" ref="P149" ca="1">IF(INDIRECT(Q149)&lt;&gt;"", IF(OR(R149,S149,T149), "New Scheme"&amp; CHAR(10) &amp; "Row Incomplete", ""), "")</f>
        <v/>
      </c>
      <c r="Q149" s="79" t="s">
        <v>435</v>
      </c>
      <c r="R149" t="b" cm="1">
        <f t="array" aca="1" ref="R149" ca="1">OR(ISBLANK(INDIRECT("D149:F149")))</f>
        <v>1</v>
      </c>
      <c r="S149" t="b" cm="1">
        <f t="array" aca="1" ref="S149" ca="1">OR(ISBLANK(INDIRECT("H149:L149")))</f>
        <v>1</v>
      </c>
      <c r="T149" t="b" cm="1">
        <f t="array" aca="1" ref="T149" ca="1">ISBLANK(INDIRECT("N149"))</f>
        <v>1</v>
      </c>
    </row>
    <row r="150" spans="2:20" ht="45" customHeight="1" x14ac:dyDescent="0.3">
      <c r="B150" s="32" t="e">
        <f>VLOOKUP(F150,sch!$A$30:$B$49, 2, FALSE)</f>
        <v>#N/A</v>
      </c>
      <c r="C150" s="76"/>
      <c r="D150" s="76"/>
      <c r="E150" s="76"/>
      <c r="F150" s="76"/>
      <c r="G150" s="76"/>
      <c r="H150" s="76"/>
      <c r="I150" s="77"/>
      <c r="J150" s="77"/>
      <c r="K150" s="76"/>
      <c r="L150" s="76"/>
      <c r="M150" s="49" t="str">
        <f>_xlfn.IFNA(VLOOKUP(F150, 'units lookup'!$A$7:$B$14, 2, FALSE), "")</f>
        <v/>
      </c>
      <c r="N150" s="46"/>
      <c r="O150" s="78"/>
      <c r="P150" s="79" t="str" cm="1">
        <f t="array" aca="1" ref="P150" ca="1">IF(INDIRECT(Q150)&lt;&gt;"", IF(OR(R150,S150,T150), "New Scheme"&amp; CHAR(10) &amp; "Row Incomplete", ""), "")</f>
        <v/>
      </c>
      <c r="Q150" s="79" t="s">
        <v>436</v>
      </c>
      <c r="R150" t="b" cm="1">
        <f t="array" aca="1" ref="R150" ca="1">OR(ISBLANK(INDIRECT("D150:F150")))</f>
        <v>1</v>
      </c>
      <c r="S150" t="b" cm="1">
        <f t="array" aca="1" ref="S150" ca="1">OR(ISBLANK(INDIRECT("H150:L150")))</f>
        <v>1</v>
      </c>
      <c r="T150" t="b" cm="1">
        <f t="array" aca="1" ref="T150" ca="1">ISBLANK(INDIRECT("N150"))</f>
        <v>1</v>
      </c>
    </row>
    <row r="151" spans="2:20" ht="45" customHeight="1" x14ac:dyDescent="0.3">
      <c r="B151" s="32" t="e">
        <f>VLOOKUP(F151,sch!$A$30:$B$49, 2, FALSE)</f>
        <v>#N/A</v>
      </c>
      <c r="C151" s="76"/>
      <c r="D151" s="76"/>
      <c r="E151" s="76"/>
      <c r="F151" s="76"/>
      <c r="G151" s="76"/>
      <c r="H151" s="76"/>
      <c r="I151" s="77"/>
      <c r="J151" s="77"/>
      <c r="K151" s="76"/>
      <c r="L151" s="76"/>
      <c r="M151" s="49" t="str">
        <f>_xlfn.IFNA(VLOOKUP(F151, 'units lookup'!$A$7:$B$14, 2, FALSE), "")</f>
        <v/>
      </c>
      <c r="N151" s="46"/>
      <c r="O151" s="78"/>
      <c r="P151" s="79" t="str" cm="1">
        <f t="array" aca="1" ref="P151" ca="1">IF(INDIRECT(Q151)&lt;&gt;"", IF(OR(R151,S151,T151), "New Scheme"&amp; CHAR(10) &amp; "Row Incomplete", ""), "")</f>
        <v/>
      </c>
      <c r="Q151" s="79" t="s">
        <v>437</v>
      </c>
      <c r="R151" t="b" cm="1">
        <f t="array" aca="1" ref="R151" ca="1">OR(ISBLANK(INDIRECT("D151:F151")))</f>
        <v>1</v>
      </c>
      <c r="S151" t="b" cm="1">
        <f t="array" aca="1" ref="S151" ca="1">OR(ISBLANK(INDIRECT("H151:L151")))</f>
        <v>1</v>
      </c>
      <c r="T151" t="b" cm="1">
        <f t="array" aca="1" ref="T151" ca="1">ISBLANK(INDIRECT("N151"))</f>
        <v>1</v>
      </c>
    </row>
    <row r="152" spans="2:20" ht="45" customHeight="1" x14ac:dyDescent="0.3">
      <c r="B152" s="32" t="e">
        <f>VLOOKUP(F152,sch!$A$30:$B$49, 2, FALSE)</f>
        <v>#N/A</v>
      </c>
      <c r="C152" s="76"/>
      <c r="D152" s="76"/>
      <c r="E152" s="76"/>
      <c r="F152" s="76"/>
      <c r="G152" s="76"/>
      <c r="H152" s="76"/>
      <c r="I152" s="77"/>
      <c r="J152" s="77"/>
      <c r="K152" s="76"/>
      <c r="L152" s="76"/>
      <c r="M152" s="49" t="str">
        <f>_xlfn.IFNA(VLOOKUP(F152, 'units lookup'!$A$7:$B$14, 2, FALSE), "")</f>
        <v/>
      </c>
      <c r="N152" s="46"/>
      <c r="O152" s="78"/>
      <c r="P152" s="79" t="str" cm="1">
        <f t="array" aca="1" ref="P152" ca="1">IF(INDIRECT(Q152)&lt;&gt;"", IF(OR(R152,S152,T152), "New Scheme"&amp; CHAR(10) &amp; "Row Incomplete", ""), "")</f>
        <v/>
      </c>
      <c r="Q152" s="79" t="s">
        <v>438</v>
      </c>
      <c r="R152" t="b" cm="1">
        <f t="array" aca="1" ref="R152" ca="1">OR(ISBLANK(INDIRECT("D152:F152")))</f>
        <v>1</v>
      </c>
      <c r="S152" t="b" cm="1">
        <f t="array" aca="1" ref="S152" ca="1">OR(ISBLANK(INDIRECT("H152:L152")))</f>
        <v>1</v>
      </c>
      <c r="T152" t="b" cm="1">
        <f t="array" aca="1" ref="T152" ca="1">ISBLANK(INDIRECT("N152"))</f>
        <v>1</v>
      </c>
    </row>
    <row r="153" spans="2:20" ht="45" customHeight="1" x14ac:dyDescent="0.3">
      <c r="B153" s="32" t="e">
        <f>VLOOKUP(F153,sch!$A$30:$B$49, 2, FALSE)</f>
        <v>#N/A</v>
      </c>
      <c r="C153" s="76"/>
      <c r="D153" s="76"/>
      <c r="E153" s="76"/>
      <c r="F153" s="76"/>
      <c r="G153" s="76"/>
      <c r="H153" s="76"/>
      <c r="I153" s="77"/>
      <c r="J153" s="77"/>
      <c r="K153" s="76"/>
      <c r="L153" s="76"/>
      <c r="M153" s="49" t="str">
        <f>_xlfn.IFNA(VLOOKUP(F153, 'units lookup'!$A$7:$B$14, 2, FALSE), "")</f>
        <v/>
      </c>
      <c r="N153" s="46"/>
      <c r="O153" s="78"/>
      <c r="P153" s="79" t="str" cm="1">
        <f t="array" aca="1" ref="P153" ca="1">IF(INDIRECT(Q153)&lt;&gt;"", IF(OR(R153,S153,T153), "New Scheme"&amp; CHAR(10) &amp; "Row Incomplete", ""), "")</f>
        <v/>
      </c>
      <c r="Q153" s="79" t="s">
        <v>439</v>
      </c>
      <c r="R153" t="b" cm="1">
        <f t="array" aca="1" ref="R153" ca="1">OR(ISBLANK(INDIRECT("D153:F153")))</f>
        <v>1</v>
      </c>
      <c r="S153" t="b" cm="1">
        <f t="array" aca="1" ref="S153" ca="1">OR(ISBLANK(INDIRECT("H153:L153")))</f>
        <v>1</v>
      </c>
      <c r="T153" t="b" cm="1">
        <f t="array" aca="1" ref="T153" ca="1">ISBLANK(INDIRECT("N153"))</f>
        <v>1</v>
      </c>
    </row>
    <row r="154" spans="2:20" ht="45" customHeight="1" x14ac:dyDescent="0.3">
      <c r="B154" s="32" t="e">
        <f>VLOOKUP(F154,sch!$A$30:$B$49, 2, FALSE)</f>
        <v>#N/A</v>
      </c>
      <c r="C154" s="76"/>
      <c r="D154" s="76"/>
      <c r="E154" s="76"/>
      <c r="F154" s="76"/>
      <c r="G154" s="76"/>
      <c r="H154" s="76"/>
      <c r="I154" s="77"/>
      <c r="J154" s="77"/>
      <c r="K154" s="76"/>
      <c r="L154" s="76"/>
      <c r="M154" s="49" t="str">
        <f>_xlfn.IFNA(VLOOKUP(F154, 'units lookup'!$A$7:$B$14, 2, FALSE), "")</f>
        <v/>
      </c>
      <c r="N154" s="46"/>
      <c r="O154" s="78"/>
      <c r="P154" s="79" t="str" cm="1">
        <f t="array" aca="1" ref="P154" ca="1">IF(INDIRECT(Q154)&lt;&gt;"", IF(OR(R154,S154,T154), "New Scheme"&amp; CHAR(10) &amp; "Row Incomplete", ""), "")</f>
        <v/>
      </c>
      <c r="Q154" s="79" t="s">
        <v>440</v>
      </c>
      <c r="R154" t="b" cm="1">
        <f t="array" aca="1" ref="R154" ca="1">OR(ISBLANK(INDIRECT("D154:F154")))</f>
        <v>1</v>
      </c>
      <c r="S154" t="b" cm="1">
        <f t="array" aca="1" ref="S154" ca="1">OR(ISBLANK(INDIRECT("H154:L154")))</f>
        <v>1</v>
      </c>
      <c r="T154" t="b" cm="1">
        <f t="array" aca="1" ref="T154" ca="1">ISBLANK(INDIRECT("N154"))</f>
        <v>1</v>
      </c>
    </row>
    <row r="155" spans="2:20" ht="45" customHeight="1" x14ac:dyDescent="0.3">
      <c r="B155" s="32" t="e">
        <f>VLOOKUP(F155,sch!$A$30:$B$49, 2, FALSE)</f>
        <v>#N/A</v>
      </c>
      <c r="C155" s="76"/>
      <c r="D155" s="76"/>
      <c r="E155" s="76"/>
      <c r="F155" s="76"/>
      <c r="G155" s="76"/>
      <c r="H155" s="76"/>
      <c r="I155" s="77"/>
      <c r="J155" s="77"/>
      <c r="K155" s="76"/>
      <c r="L155" s="76"/>
      <c r="M155" s="49" t="str">
        <f>_xlfn.IFNA(VLOOKUP(F155, 'units lookup'!$A$7:$B$14, 2, FALSE), "")</f>
        <v/>
      </c>
      <c r="N155" s="46"/>
      <c r="O155" s="78"/>
      <c r="P155" s="79" t="str" cm="1">
        <f t="array" aca="1" ref="P155" ca="1">IF(INDIRECT(Q155)&lt;&gt;"", IF(OR(R155,S155,T155), "New Scheme"&amp; CHAR(10) &amp; "Row Incomplete", ""), "")</f>
        <v/>
      </c>
      <c r="Q155" s="79" t="s">
        <v>441</v>
      </c>
      <c r="R155" t="b" cm="1">
        <f t="array" aca="1" ref="R155" ca="1">OR(ISBLANK(INDIRECT("D155:F155")))</f>
        <v>1</v>
      </c>
      <c r="S155" t="b" cm="1">
        <f t="array" aca="1" ref="S155" ca="1">OR(ISBLANK(INDIRECT("H155:L155")))</f>
        <v>1</v>
      </c>
      <c r="T155" t="b" cm="1">
        <f t="array" aca="1" ref="T155" ca="1">ISBLANK(INDIRECT("N155"))</f>
        <v>1</v>
      </c>
    </row>
    <row r="156" spans="2:20" ht="45" customHeight="1" x14ac:dyDescent="0.3">
      <c r="B156" s="32" t="e">
        <f>VLOOKUP(F156,sch!$A$30:$B$49, 2, FALSE)</f>
        <v>#N/A</v>
      </c>
      <c r="C156" s="76"/>
      <c r="D156" s="76"/>
      <c r="E156" s="76"/>
      <c r="F156" s="76"/>
      <c r="G156" s="76"/>
      <c r="H156" s="76"/>
      <c r="I156" s="77"/>
      <c r="J156" s="77"/>
      <c r="K156" s="76"/>
      <c r="L156" s="76"/>
      <c r="M156" s="49" t="str">
        <f>_xlfn.IFNA(VLOOKUP(F156, 'units lookup'!$A$7:$B$14, 2, FALSE), "")</f>
        <v/>
      </c>
      <c r="N156" s="46"/>
      <c r="O156" s="78"/>
      <c r="P156" s="79" t="str" cm="1">
        <f t="array" aca="1" ref="P156" ca="1">IF(INDIRECT(Q156)&lt;&gt;"", IF(OR(R156,S156,T156), "New Scheme"&amp; CHAR(10) &amp; "Row Incomplete", ""), "")</f>
        <v/>
      </c>
      <c r="Q156" s="79" t="s">
        <v>442</v>
      </c>
      <c r="R156" t="b" cm="1">
        <f t="array" aca="1" ref="R156" ca="1">OR(ISBLANK(INDIRECT("D156:F156")))</f>
        <v>1</v>
      </c>
      <c r="S156" t="b" cm="1">
        <f t="array" aca="1" ref="S156" ca="1">OR(ISBLANK(INDIRECT("H156:L156")))</f>
        <v>1</v>
      </c>
      <c r="T156" t="b" cm="1">
        <f t="array" aca="1" ref="T156" ca="1">ISBLANK(INDIRECT("N156"))</f>
        <v>1</v>
      </c>
    </row>
    <row r="157" spans="2:20" ht="45" customHeight="1" x14ac:dyDescent="0.3">
      <c r="B157" s="32" t="e">
        <f>VLOOKUP(F157,sch!$A$30:$B$49, 2, FALSE)</f>
        <v>#N/A</v>
      </c>
      <c r="C157" s="76"/>
      <c r="D157" s="76"/>
      <c r="E157" s="76"/>
      <c r="F157" s="76"/>
      <c r="G157" s="76"/>
      <c r="H157" s="76"/>
      <c r="I157" s="77"/>
      <c r="J157" s="77"/>
      <c r="K157" s="76"/>
      <c r="L157" s="76"/>
      <c r="M157" s="49" t="str">
        <f>_xlfn.IFNA(VLOOKUP(F157, 'units lookup'!$A$7:$B$14, 2, FALSE), "")</f>
        <v/>
      </c>
      <c r="N157" s="46"/>
      <c r="O157" s="78"/>
      <c r="P157" s="79" t="str" cm="1">
        <f t="array" aca="1" ref="P157" ca="1">IF(INDIRECT(Q157)&lt;&gt;"", IF(OR(R157,S157,T157), "New Scheme"&amp; CHAR(10) &amp; "Row Incomplete", ""), "")</f>
        <v/>
      </c>
      <c r="Q157" s="79" t="s">
        <v>443</v>
      </c>
      <c r="R157" t="b" cm="1">
        <f t="array" aca="1" ref="R157" ca="1">OR(ISBLANK(INDIRECT("D157:F157")))</f>
        <v>1</v>
      </c>
      <c r="S157" t="b" cm="1">
        <f t="array" aca="1" ref="S157" ca="1">OR(ISBLANK(INDIRECT("H157:L157")))</f>
        <v>1</v>
      </c>
      <c r="T157" t="b" cm="1">
        <f t="array" aca="1" ref="T157" ca="1">ISBLANK(INDIRECT("N157"))</f>
        <v>1</v>
      </c>
    </row>
    <row r="158" spans="2:20" ht="45" customHeight="1" x14ac:dyDescent="0.3">
      <c r="B158" s="32" t="e">
        <f>VLOOKUP(F158,sch!$A$30:$B$49, 2, FALSE)</f>
        <v>#N/A</v>
      </c>
      <c r="C158" s="76"/>
      <c r="D158" s="76"/>
      <c r="E158" s="76"/>
      <c r="F158" s="76"/>
      <c r="G158" s="76"/>
      <c r="H158" s="76"/>
      <c r="I158" s="77"/>
      <c r="J158" s="77"/>
      <c r="K158" s="76"/>
      <c r="L158" s="76"/>
      <c r="M158" s="49" t="str">
        <f>_xlfn.IFNA(VLOOKUP(F158, 'units lookup'!$A$7:$B$14, 2, FALSE), "")</f>
        <v/>
      </c>
      <c r="N158" s="46"/>
      <c r="O158" s="78"/>
      <c r="P158" s="79" t="str" cm="1">
        <f t="array" aca="1" ref="P158" ca="1">IF(INDIRECT(Q158)&lt;&gt;"", IF(OR(R158,S158,T158), "New Scheme"&amp; CHAR(10) &amp; "Row Incomplete", ""), "")</f>
        <v/>
      </c>
      <c r="Q158" s="79" t="s">
        <v>444</v>
      </c>
      <c r="R158" t="b" cm="1">
        <f t="array" aca="1" ref="R158" ca="1">OR(ISBLANK(INDIRECT("D158:F158")))</f>
        <v>1</v>
      </c>
      <c r="S158" t="b" cm="1">
        <f t="array" aca="1" ref="S158" ca="1">OR(ISBLANK(INDIRECT("H158:L158")))</f>
        <v>1</v>
      </c>
      <c r="T158" t="b" cm="1">
        <f t="array" aca="1" ref="T158" ca="1">ISBLANK(INDIRECT("N158"))</f>
        <v>1</v>
      </c>
    </row>
    <row r="159" spans="2:20" ht="45" customHeight="1" x14ac:dyDescent="0.3">
      <c r="B159" s="32" t="e">
        <f>VLOOKUP(F159,sch!$A$30:$B$49, 2, FALSE)</f>
        <v>#N/A</v>
      </c>
      <c r="C159" s="76"/>
      <c r="D159" s="76"/>
      <c r="E159" s="76"/>
      <c r="F159" s="76"/>
      <c r="G159" s="76"/>
      <c r="H159" s="76"/>
      <c r="I159" s="77"/>
      <c r="J159" s="77"/>
      <c r="K159" s="76"/>
      <c r="L159" s="76"/>
      <c r="M159" s="49" t="str">
        <f>_xlfn.IFNA(VLOOKUP(F159, 'units lookup'!$A$7:$B$14, 2, FALSE), "")</f>
        <v/>
      </c>
      <c r="N159" s="46"/>
      <c r="O159" s="78"/>
      <c r="P159" s="79" t="str" cm="1">
        <f t="array" aca="1" ref="P159" ca="1">IF(INDIRECT(Q159)&lt;&gt;"", IF(OR(R159,S159,T159), "New Scheme"&amp; CHAR(10) &amp; "Row Incomplete", ""), "")</f>
        <v/>
      </c>
      <c r="Q159" s="79" t="s">
        <v>445</v>
      </c>
      <c r="R159" t="b" cm="1">
        <f t="array" aca="1" ref="R159" ca="1">OR(ISBLANK(INDIRECT("D159:F159")))</f>
        <v>1</v>
      </c>
      <c r="S159" t="b" cm="1">
        <f t="array" aca="1" ref="S159" ca="1">OR(ISBLANK(INDIRECT("H159:L159")))</f>
        <v>1</v>
      </c>
      <c r="T159" t="b" cm="1">
        <f t="array" aca="1" ref="T159" ca="1">ISBLANK(INDIRECT("N159"))</f>
        <v>1</v>
      </c>
    </row>
    <row r="160" spans="2:20" ht="45" customHeight="1" x14ac:dyDescent="0.3">
      <c r="B160" s="32" t="e">
        <f>VLOOKUP(F160,sch!$A$30:$B$49, 2, FALSE)</f>
        <v>#N/A</v>
      </c>
      <c r="C160" s="76"/>
      <c r="D160" s="76"/>
      <c r="E160" s="76"/>
      <c r="F160" s="76"/>
      <c r="G160" s="76"/>
      <c r="H160" s="76"/>
      <c r="I160" s="77"/>
      <c r="J160" s="77"/>
      <c r="K160" s="76"/>
      <c r="L160" s="76"/>
      <c r="M160" s="49" t="str">
        <f>_xlfn.IFNA(VLOOKUP(F160, 'units lookup'!$A$7:$B$14, 2, FALSE), "")</f>
        <v/>
      </c>
      <c r="N160" s="46"/>
      <c r="O160" s="78"/>
      <c r="P160" s="79" t="str" cm="1">
        <f t="array" aca="1" ref="P160" ca="1">IF(INDIRECT(Q160)&lt;&gt;"", IF(OR(R160,S160,T160), "New Scheme"&amp; CHAR(10) &amp; "Row Incomplete", ""), "")</f>
        <v/>
      </c>
      <c r="Q160" s="79" t="s">
        <v>446</v>
      </c>
      <c r="R160" t="b" cm="1">
        <f t="array" aca="1" ref="R160" ca="1">OR(ISBLANK(INDIRECT("D160:F160")))</f>
        <v>1</v>
      </c>
      <c r="S160" t="b" cm="1">
        <f t="array" aca="1" ref="S160" ca="1">OR(ISBLANK(INDIRECT("H160:L160")))</f>
        <v>1</v>
      </c>
      <c r="T160" t="b" cm="1">
        <f t="array" aca="1" ref="T160" ca="1">ISBLANK(INDIRECT("N160"))</f>
        <v>1</v>
      </c>
    </row>
    <row r="161" spans="2:20" ht="45" customHeight="1" x14ac:dyDescent="0.3">
      <c r="B161" s="32" t="e">
        <f>VLOOKUP(F161,sch!$A$30:$B$49, 2, FALSE)</f>
        <v>#N/A</v>
      </c>
      <c r="C161" s="76"/>
      <c r="D161" s="76"/>
      <c r="E161" s="76"/>
      <c r="F161" s="76"/>
      <c r="G161" s="76"/>
      <c r="H161" s="76"/>
      <c r="I161" s="77"/>
      <c r="J161" s="77"/>
      <c r="K161" s="76"/>
      <c r="L161" s="76"/>
      <c r="M161" s="49" t="str">
        <f>_xlfn.IFNA(VLOOKUP(F161, 'units lookup'!$A$7:$B$14, 2, FALSE), "")</f>
        <v/>
      </c>
      <c r="N161" s="46"/>
      <c r="O161" s="78"/>
      <c r="P161" s="79" t="str" cm="1">
        <f t="array" aca="1" ref="P161" ca="1">IF(INDIRECT(Q161)&lt;&gt;"", IF(OR(R161,S161,T161), "New Scheme"&amp; CHAR(10) &amp; "Row Incomplete", ""), "")</f>
        <v/>
      </c>
      <c r="Q161" s="79" t="s">
        <v>447</v>
      </c>
      <c r="R161" t="b" cm="1">
        <f t="array" aca="1" ref="R161" ca="1">OR(ISBLANK(INDIRECT("D161:F161")))</f>
        <v>1</v>
      </c>
      <c r="S161" t="b" cm="1">
        <f t="array" aca="1" ref="S161" ca="1">OR(ISBLANK(INDIRECT("H161:L161")))</f>
        <v>1</v>
      </c>
      <c r="T161" t="b" cm="1">
        <f t="array" aca="1" ref="T161" ca="1">ISBLANK(INDIRECT("N161"))</f>
        <v>1</v>
      </c>
    </row>
    <row r="162" spans="2:20" ht="45" customHeight="1" x14ac:dyDescent="0.3">
      <c r="B162" s="32" t="e">
        <f>VLOOKUP(F162,sch!$A$30:$B$49, 2, FALSE)</f>
        <v>#N/A</v>
      </c>
      <c r="C162" s="76"/>
      <c r="D162" s="76"/>
      <c r="E162" s="76"/>
      <c r="F162" s="76"/>
      <c r="G162" s="76"/>
      <c r="H162" s="76"/>
      <c r="I162" s="77"/>
      <c r="J162" s="77"/>
      <c r="K162" s="76"/>
      <c r="L162" s="76"/>
      <c r="M162" s="49" t="str">
        <f>_xlfn.IFNA(VLOOKUP(F162, 'units lookup'!$A$7:$B$14, 2, FALSE), "")</f>
        <v/>
      </c>
      <c r="N162" s="46"/>
      <c r="O162" s="78"/>
      <c r="P162" s="79" t="str" cm="1">
        <f t="array" aca="1" ref="P162" ca="1">IF(INDIRECT(Q162)&lt;&gt;"", IF(OR(R162,S162,T162), "New Scheme"&amp; CHAR(10) &amp; "Row Incomplete", ""), "")</f>
        <v/>
      </c>
      <c r="Q162" s="79" t="s">
        <v>448</v>
      </c>
      <c r="R162" t="b" cm="1">
        <f t="array" aca="1" ref="R162" ca="1">OR(ISBLANK(INDIRECT("D162:F162")))</f>
        <v>1</v>
      </c>
      <c r="S162" t="b" cm="1">
        <f t="array" aca="1" ref="S162" ca="1">OR(ISBLANK(INDIRECT("H162:L162")))</f>
        <v>1</v>
      </c>
      <c r="T162" t="b" cm="1">
        <f t="array" aca="1" ref="T162" ca="1">ISBLANK(INDIRECT("N162"))</f>
        <v>1</v>
      </c>
    </row>
    <row r="163" spans="2:20" ht="45" customHeight="1" x14ac:dyDescent="0.3">
      <c r="B163" s="32" t="e">
        <f>VLOOKUP(F163,sch!$A$30:$B$49, 2, FALSE)</f>
        <v>#N/A</v>
      </c>
      <c r="C163" s="76"/>
      <c r="D163" s="76"/>
      <c r="E163" s="76"/>
      <c r="F163" s="76"/>
      <c r="G163" s="76"/>
      <c r="H163" s="76"/>
      <c r="I163" s="77"/>
      <c r="J163" s="77"/>
      <c r="K163" s="76"/>
      <c r="L163" s="76"/>
      <c r="M163" s="49" t="str">
        <f>_xlfn.IFNA(VLOOKUP(F163, 'units lookup'!$A$7:$B$14, 2, FALSE), "")</f>
        <v/>
      </c>
      <c r="N163" s="46"/>
      <c r="O163" s="78"/>
      <c r="P163" s="79" t="str" cm="1">
        <f t="array" aca="1" ref="P163" ca="1">IF(INDIRECT(Q163)&lt;&gt;"", IF(OR(R163,S163,T163), "New Scheme"&amp; CHAR(10) &amp; "Row Incomplete", ""), "")</f>
        <v/>
      </c>
      <c r="Q163" s="79" t="s">
        <v>449</v>
      </c>
      <c r="R163" t="b" cm="1">
        <f t="array" aca="1" ref="R163" ca="1">OR(ISBLANK(INDIRECT("D163:F163")))</f>
        <v>1</v>
      </c>
      <c r="S163" t="b" cm="1">
        <f t="array" aca="1" ref="S163" ca="1">OR(ISBLANK(INDIRECT("H163:L163")))</f>
        <v>1</v>
      </c>
      <c r="T163" t="b" cm="1">
        <f t="array" aca="1" ref="T163" ca="1">ISBLANK(INDIRECT("N163"))</f>
        <v>1</v>
      </c>
    </row>
    <row r="164" spans="2:20" ht="45" customHeight="1" x14ac:dyDescent="0.3">
      <c r="B164" s="32" t="e">
        <f>VLOOKUP(F164,sch!$A$30:$B$49, 2, FALSE)</f>
        <v>#N/A</v>
      </c>
      <c r="C164" s="76"/>
      <c r="D164" s="76"/>
      <c r="E164" s="76"/>
      <c r="F164" s="76"/>
      <c r="G164" s="76"/>
      <c r="H164" s="76"/>
      <c r="I164" s="77"/>
      <c r="J164" s="77"/>
      <c r="K164" s="76"/>
      <c r="L164" s="76"/>
      <c r="M164" s="49" t="str">
        <f>_xlfn.IFNA(VLOOKUP(F164, 'units lookup'!$A$7:$B$14, 2, FALSE), "")</f>
        <v/>
      </c>
      <c r="N164" s="46"/>
      <c r="O164" s="78"/>
      <c r="P164" s="79" t="str" cm="1">
        <f t="array" aca="1" ref="P164" ca="1">IF(INDIRECT(Q164)&lt;&gt;"", IF(OR(R164,S164,T164), "New Scheme"&amp; CHAR(10) &amp; "Row Incomplete", ""), "")</f>
        <v/>
      </c>
      <c r="Q164" s="79" t="s">
        <v>450</v>
      </c>
      <c r="R164" t="b" cm="1">
        <f t="array" aca="1" ref="R164" ca="1">OR(ISBLANK(INDIRECT("D164:F164")))</f>
        <v>1</v>
      </c>
      <c r="S164" t="b" cm="1">
        <f t="array" aca="1" ref="S164" ca="1">OR(ISBLANK(INDIRECT("H164:L164")))</f>
        <v>1</v>
      </c>
      <c r="T164" t="b" cm="1">
        <f t="array" aca="1" ref="T164" ca="1">ISBLANK(INDIRECT("N164"))</f>
        <v>1</v>
      </c>
    </row>
    <row r="165" spans="2:20" ht="45" customHeight="1" x14ac:dyDescent="0.3">
      <c r="B165" s="32" t="e">
        <f>VLOOKUP(F165,sch!$A$30:$B$49, 2, FALSE)</f>
        <v>#N/A</v>
      </c>
      <c r="C165" s="76"/>
      <c r="D165" s="76"/>
      <c r="E165" s="76"/>
      <c r="F165" s="76"/>
      <c r="G165" s="76"/>
      <c r="H165" s="76"/>
      <c r="I165" s="77"/>
      <c r="J165" s="77"/>
      <c r="K165" s="76"/>
      <c r="L165" s="76"/>
      <c r="M165" s="49" t="str">
        <f>_xlfn.IFNA(VLOOKUP(F165, 'units lookup'!$A$7:$B$14, 2, FALSE), "")</f>
        <v/>
      </c>
      <c r="N165" s="46"/>
      <c r="O165" s="78"/>
      <c r="P165" s="79" t="str" cm="1">
        <f t="array" aca="1" ref="P165" ca="1">IF(INDIRECT(Q165)&lt;&gt;"", IF(OR(R165,S165,T165), "New Scheme"&amp; CHAR(10) &amp; "Row Incomplete", ""), "")</f>
        <v/>
      </c>
      <c r="Q165" s="79" t="s">
        <v>451</v>
      </c>
      <c r="R165" t="b" cm="1">
        <f t="array" aca="1" ref="R165" ca="1">OR(ISBLANK(INDIRECT("D165:F165")))</f>
        <v>1</v>
      </c>
      <c r="S165" t="b" cm="1">
        <f t="array" aca="1" ref="S165" ca="1">OR(ISBLANK(INDIRECT("H165:L165")))</f>
        <v>1</v>
      </c>
      <c r="T165" t="b" cm="1">
        <f t="array" aca="1" ref="T165" ca="1">ISBLANK(INDIRECT("N165"))</f>
        <v>1</v>
      </c>
    </row>
    <row r="166" spans="2:20" ht="45" customHeight="1" x14ac:dyDescent="0.3">
      <c r="B166" s="32" t="e">
        <f>VLOOKUP(F166,sch!$A$30:$B$49, 2, FALSE)</f>
        <v>#N/A</v>
      </c>
      <c r="C166" s="76"/>
      <c r="D166" s="76"/>
      <c r="E166" s="76"/>
      <c r="F166" s="76"/>
      <c r="G166" s="76"/>
      <c r="H166" s="76"/>
      <c r="I166" s="77"/>
      <c r="J166" s="77"/>
      <c r="K166" s="76"/>
      <c r="L166" s="76"/>
      <c r="M166" s="49" t="str">
        <f>_xlfn.IFNA(VLOOKUP(F166, 'units lookup'!$A$7:$B$14, 2, FALSE), "")</f>
        <v/>
      </c>
      <c r="N166" s="46"/>
      <c r="O166" s="78"/>
      <c r="P166" s="79" t="str" cm="1">
        <f t="array" aca="1" ref="P166" ca="1">IF(INDIRECT(Q166)&lt;&gt;"", IF(OR(R166,S166,T166), "New Scheme"&amp; CHAR(10) &amp; "Row Incomplete", ""), "")</f>
        <v/>
      </c>
      <c r="Q166" s="79" t="s">
        <v>452</v>
      </c>
      <c r="R166" t="b" cm="1">
        <f t="array" aca="1" ref="R166" ca="1">OR(ISBLANK(INDIRECT("D166:F166")))</f>
        <v>1</v>
      </c>
      <c r="S166" t="b" cm="1">
        <f t="array" aca="1" ref="S166" ca="1">OR(ISBLANK(INDIRECT("H166:L166")))</f>
        <v>1</v>
      </c>
      <c r="T166" t="b" cm="1">
        <f t="array" aca="1" ref="T166" ca="1">ISBLANK(INDIRECT("N166"))</f>
        <v>1</v>
      </c>
    </row>
    <row r="167" spans="2:20" ht="45" customHeight="1" x14ac:dyDescent="0.3">
      <c r="B167" s="32" t="e">
        <f>VLOOKUP(F167,sch!$A$30:$B$49, 2, FALSE)</f>
        <v>#N/A</v>
      </c>
      <c r="C167" s="76"/>
      <c r="D167" s="76"/>
      <c r="E167" s="76"/>
      <c r="F167" s="76"/>
      <c r="G167" s="76"/>
      <c r="H167" s="76"/>
      <c r="I167" s="77"/>
      <c r="J167" s="77"/>
      <c r="K167" s="76"/>
      <c r="L167" s="76"/>
      <c r="M167" s="49" t="str">
        <f>_xlfn.IFNA(VLOOKUP(F167, 'units lookup'!$A$7:$B$14, 2, FALSE), "")</f>
        <v/>
      </c>
      <c r="N167" s="46"/>
      <c r="O167" s="78"/>
      <c r="P167" s="79" t="str" cm="1">
        <f t="array" aca="1" ref="P167" ca="1">IF(INDIRECT(Q167)&lt;&gt;"", IF(OR(R167,S167,T167), "New Scheme"&amp; CHAR(10) &amp; "Row Incomplete", ""), "")</f>
        <v/>
      </c>
      <c r="Q167" s="79" t="s">
        <v>453</v>
      </c>
      <c r="R167" t="b" cm="1">
        <f t="array" aca="1" ref="R167" ca="1">OR(ISBLANK(INDIRECT("D167:F167")))</f>
        <v>1</v>
      </c>
      <c r="S167" t="b" cm="1">
        <f t="array" aca="1" ref="S167" ca="1">OR(ISBLANK(INDIRECT("H167:L167")))</f>
        <v>1</v>
      </c>
      <c r="T167" t="b" cm="1">
        <f t="array" aca="1" ref="T167" ca="1">ISBLANK(INDIRECT("N167"))</f>
        <v>1</v>
      </c>
    </row>
    <row r="168" spans="2:20" ht="45" customHeight="1" x14ac:dyDescent="0.3">
      <c r="B168" s="32" t="e">
        <f>VLOOKUP(F168,sch!$A$30:$B$49, 2, FALSE)</f>
        <v>#N/A</v>
      </c>
      <c r="C168" s="76"/>
      <c r="D168" s="76"/>
      <c r="E168" s="76"/>
      <c r="F168" s="76"/>
      <c r="G168" s="76"/>
      <c r="H168" s="76"/>
      <c r="I168" s="77"/>
      <c r="J168" s="77"/>
      <c r="K168" s="76"/>
      <c r="L168" s="76"/>
      <c r="M168" s="49" t="str">
        <f>_xlfn.IFNA(VLOOKUP(F168, 'units lookup'!$A$7:$B$14, 2, FALSE), "")</f>
        <v/>
      </c>
      <c r="N168" s="46"/>
      <c r="O168" s="78"/>
      <c r="P168" s="79" t="str" cm="1">
        <f t="array" aca="1" ref="P168" ca="1">IF(INDIRECT(Q168)&lt;&gt;"", IF(OR(R168,S168,T168), "New Scheme"&amp; CHAR(10) &amp; "Row Incomplete", ""), "")</f>
        <v/>
      </c>
      <c r="Q168" s="79" t="s">
        <v>454</v>
      </c>
      <c r="R168" t="b" cm="1">
        <f t="array" aca="1" ref="R168" ca="1">OR(ISBLANK(INDIRECT("D168:F168")))</f>
        <v>1</v>
      </c>
      <c r="S168" t="b" cm="1">
        <f t="array" aca="1" ref="S168" ca="1">OR(ISBLANK(INDIRECT("H168:L168")))</f>
        <v>1</v>
      </c>
      <c r="T168" t="b" cm="1">
        <f t="array" aca="1" ref="T168" ca="1">ISBLANK(INDIRECT("N168"))</f>
        <v>1</v>
      </c>
    </row>
    <row r="169" spans="2:20" ht="45" customHeight="1" x14ac:dyDescent="0.3">
      <c r="B169" s="32" t="e">
        <f>VLOOKUP(F169,sch!$A$30:$B$49, 2, FALSE)</f>
        <v>#N/A</v>
      </c>
      <c r="C169" s="76"/>
      <c r="D169" s="76"/>
      <c r="E169" s="76"/>
      <c r="F169" s="76"/>
      <c r="G169" s="76"/>
      <c r="H169" s="76"/>
      <c r="I169" s="77"/>
      <c r="J169" s="77"/>
      <c r="K169" s="76"/>
      <c r="L169" s="76"/>
      <c r="M169" s="49" t="str">
        <f>_xlfn.IFNA(VLOOKUP(F169, 'units lookup'!$A$7:$B$14, 2, FALSE), "")</f>
        <v/>
      </c>
      <c r="N169" s="46"/>
      <c r="O169" s="78"/>
      <c r="P169" s="79" t="str" cm="1">
        <f t="array" aca="1" ref="P169" ca="1">IF(INDIRECT(Q169)&lt;&gt;"", IF(OR(R169,S169,T169), "New Scheme"&amp; CHAR(10) &amp; "Row Incomplete", ""), "")</f>
        <v/>
      </c>
      <c r="Q169" s="79" t="s">
        <v>455</v>
      </c>
      <c r="R169" t="b" cm="1">
        <f t="array" aca="1" ref="R169" ca="1">OR(ISBLANK(INDIRECT("D169:F169")))</f>
        <v>1</v>
      </c>
      <c r="S169" t="b" cm="1">
        <f t="array" aca="1" ref="S169" ca="1">OR(ISBLANK(INDIRECT("H169:L169")))</f>
        <v>1</v>
      </c>
      <c r="T169" t="b" cm="1">
        <f t="array" aca="1" ref="T169" ca="1">ISBLANK(INDIRECT("N169"))</f>
        <v>1</v>
      </c>
    </row>
    <row r="170" spans="2:20" ht="45" customHeight="1" x14ac:dyDescent="0.3">
      <c r="B170" s="32" t="e">
        <f>VLOOKUP(F170,sch!$A$30:$B$49, 2, FALSE)</f>
        <v>#N/A</v>
      </c>
      <c r="C170" s="76"/>
      <c r="D170" s="76"/>
      <c r="E170" s="76"/>
      <c r="F170" s="76"/>
      <c r="G170" s="76"/>
      <c r="H170" s="76"/>
      <c r="I170" s="77"/>
      <c r="J170" s="77"/>
      <c r="K170" s="76"/>
      <c r="L170" s="76"/>
      <c r="M170" s="49" t="str">
        <f>_xlfn.IFNA(VLOOKUP(F170, 'units lookup'!$A$7:$B$14, 2, FALSE), "")</f>
        <v/>
      </c>
      <c r="N170" s="46"/>
      <c r="O170" s="78"/>
      <c r="P170" s="79" t="str" cm="1">
        <f t="array" aca="1" ref="P170" ca="1">IF(INDIRECT(Q170)&lt;&gt;"", IF(OR(R170,S170,T170), "New Scheme"&amp; CHAR(10) &amp; "Row Incomplete", ""), "")</f>
        <v/>
      </c>
      <c r="Q170" s="79" t="s">
        <v>456</v>
      </c>
      <c r="R170" t="b" cm="1">
        <f t="array" aca="1" ref="R170" ca="1">OR(ISBLANK(INDIRECT("D170:F170")))</f>
        <v>1</v>
      </c>
      <c r="S170" t="b" cm="1">
        <f t="array" aca="1" ref="S170" ca="1">OR(ISBLANK(INDIRECT("H170:L170")))</f>
        <v>1</v>
      </c>
      <c r="T170" t="b" cm="1">
        <f t="array" aca="1" ref="T170" ca="1">ISBLANK(INDIRECT("N170"))</f>
        <v>1</v>
      </c>
    </row>
    <row r="171" spans="2:20" ht="45" customHeight="1" x14ac:dyDescent="0.3">
      <c r="B171" s="32" t="e">
        <f>VLOOKUP(F171,sch!$A$30:$B$49, 2, FALSE)</f>
        <v>#N/A</v>
      </c>
      <c r="C171" s="76"/>
      <c r="D171" s="76"/>
      <c r="E171" s="76"/>
      <c r="F171" s="76"/>
      <c r="G171" s="76"/>
      <c r="H171" s="76"/>
      <c r="I171" s="77"/>
      <c r="J171" s="77"/>
      <c r="K171" s="76"/>
      <c r="L171" s="76"/>
      <c r="M171" s="49" t="str">
        <f>_xlfn.IFNA(VLOOKUP(F171, 'units lookup'!$A$7:$B$14, 2, FALSE), "")</f>
        <v/>
      </c>
      <c r="N171" s="46"/>
      <c r="O171" s="78"/>
      <c r="P171" s="79" t="str" cm="1">
        <f t="array" aca="1" ref="P171" ca="1">IF(INDIRECT(Q171)&lt;&gt;"", IF(OR(R171,S171,T171), "New Scheme"&amp; CHAR(10) &amp; "Row Incomplete", ""), "")</f>
        <v/>
      </c>
      <c r="Q171" s="79" t="s">
        <v>457</v>
      </c>
      <c r="R171" t="b" cm="1">
        <f t="array" aca="1" ref="R171" ca="1">OR(ISBLANK(INDIRECT("D171:F171")))</f>
        <v>1</v>
      </c>
      <c r="S171" t="b" cm="1">
        <f t="array" aca="1" ref="S171" ca="1">OR(ISBLANK(INDIRECT("H171:L171")))</f>
        <v>1</v>
      </c>
      <c r="T171" t="b" cm="1">
        <f t="array" aca="1" ref="T171" ca="1">ISBLANK(INDIRECT("N171"))</f>
        <v>1</v>
      </c>
    </row>
    <row r="172" spans="2:20" ht="45" customHeight="1" x14ac:dyDescent="0.3">
      <c r="B172" s="32" t="e">
        <f>VLOOKUP(F172,sch!$A$30:$B$49, 2, FALSE)</f>
        <v>#N/A</v>
      </c>
      <c r="C172" s="76"/>
      <c r="D172" s="76"/>
      <c r="E172" s="76"/>
      <c r="F172" s="76"/>
      <c r="G172" s="76"/>
      <c r="H172" s="76"/>
      <c r="I172" s="77"/>
      <c r="J172" s="77"/>
      <c r="K172" s="76"/>
      <c r="L172" s="76"/>
      <c r="M172" s="49" t="str">
        <f>_xlfn.IFNA(VLOOKUP(F172, 'units lookup'!$A$7:$B$14, 2, FALSE), "")</f>
        <v/>
      </c>
      <c r="N172" s="46"/>
      <c r="O172" s="78"/>
      <c r="P172" s="79" t="str" cm="1">
        <f t="array" aca="1" ref="P172" ca="1">IF(INDIRECT(Q172)&lt;&gt;"", IF(OR(R172,S172,T172), "New Scheme"&amp; CHAR(10) &amp; "Row Incomplete", ""), "")</f>
        <v/>
      </c>
      <c r="Q172" s="79" t="s">
        <v>458</v>
      </c>
      <c r="R172" t="b" cm="1">
        <f t="array" aca="1" ref="R172" ca="1">OR(ISBLANK(INDIRECT("D172:F172")))</f>
        <v>1</v>
      </c>
      <c r="S172" t="b" cm="1">
        <f t="array" aca="1" ref="S172" ca="1">OR(ISBLANK(INDIRECT("H172:L172")))</f>
        <v>1</v>
      </c>
      <c r="T172" t="b" cm="1">
        <f t="array" aca="1" ref="T172" ca="1">ISBLANK(INDIRECT("N172"))</f>
        <v>1</v>
      </c>
    </row>
    <row r="173" spans="2:20" ht="45" customHeight="1" x14ac:dyDescent="0.3">
      <c r="B173" s="32" t="e">
        <f>VLOOKUP(F173,sch!$A$30:$B$49, 2, FALSE)</f>
        <v>#N/A</v>
      </c>
      <c r="C173" s="76"/>
      <c r="D173" s="76"/>
      <c r="E173" s="76"/>
      <c r="F173" s="76"/>
      <c r="G173" s="76"/>
      <c r="H173" s="76"/>
      <c r="I173" s="77"/>
      <c r="J173" s="77"/>
      <c r="K173" s="76"/>
      <c r="L173" s="76"/>
      <c r="M173" s="49" t="str">
        <f>_xlfn.IFNA(VLOOKUP(F173, 'units lookup'!$A$7:$B$14, 2, FALSE), "")</f>
        <v/>
      </c>
      <c r="N173" s="46"/>
      <c r="O173" s="78"/>
      <c r="P173" s="79" t="str" cm="1">
        <f t="array" aca="1" ref="P173" ca="1">IF(INDIRECT(Q173)&lt;&gt;"", IF(OR(R173,S173,T173), "New Scheme"&amp; CHAR(10) &amp; "Row Incomplete", ""), "")</f>
        <v/>
      </c>
      <c r="Q173" s="79" t="s">
        <v>459</v>
      </c>
      <c r="R173" t="b" cm="1">
        <f t="array" aca="1" ref="R173" ca="1">OR(ISBLANK(INDIRECT("D173:F173")))</f>
        <v>1</v>
      </c>
      <c r="S173" t="b" cm="1">
        <f t="array" aca="1" ref="S173" ca="1">OR(ISBLANK(INDIRECT("H173:L173")))</f>
        <v>1</v>
      </c>
      <c r="T173" t="b" cm="1">
        <f t="array" aca="1" ref="T173" ca="1">ISBLANK(INDIRECT("N173"))</f>
        <v>1</v>
      </c>
    </row>
    <row r="174" spans="2:20" ht="45" customHeight="1" x14ac:dyDescent="0.3">
      <c r="B174" s="32" t="e">
        <f>VLOOKUP(F174,sch!$A$30:$B$49, 2, FALSE)</f>
        <v>#N/A</v>
      </c>
      <c r="C174" s="76"/>
      <c r="D174" s="76"/>
      <c r="E174" s="76"/>
      <c r="F174" s="76"/>
      <c r="G174" s="76"/>
      <c r="H174" s="76"/>
      <c r="I174" s="77"/>
      <c r="J174" s="77"/>
      <c r="K174" s="76"/>
      <c r="L174" s="76"/>
      <c r="M174" s="49" t="str">
        <f>_xlfn.IFNA(VLOOKUP(F174, 'units lookup'!$A$7:$B$14, 2, FALSE), "")</f>
        <v/>
      </c>
      <c r="N174" s="46"/>
      <c r="O174" s="78"/>
      <c r="P174" s="79" t="str" cm="1">
        <f t="array" aca="1" ref="P174" ca="1">IF(INDIRECT(Q174)&lt;&gt;"", IF(OR(R174,S174,T174), "New Scheme"&amp; CHAR(10) &amp; "Row Incomplete", ""), "")</f>
        <v/>
      </c>
      <c r="Q174" s="79" t="s">
        <v>460</v>
      </c>
      <c r="R174" t="b" cm="1">
        <f t="array" aca="1" ref="R174" ca="1">OR(ISBLANK(INDIRECT("D174:F174")))</f>
        <v>1</v>
      </c>
      <c r="S174" t="b" cm="1">
        <f t="array" aca="1" ref="S174" ca="1">OR(ISBLANK(INDIRECT("H174:L174")))</f>
        <v>1</v>
      </c>
      <c r="T174" t="b" cm="1">
        <f t="array" aca="1" ref="T174" ca="1">ISBLANK(INDIRECT("N174"))</f>
        <v>1</v>
      </c>
    </row>
    <row r="175" spans="2:20" ht="45" customHeight="1" x14ac:dyDescent="0.3">
      <c r="B175" s="32" t="e">
        <f>VLOOKUP(F175,sch!$A$30:$B$49, 2, FALSE)</f>
        <v>#N/A</v>
      </c>
      <c r="C175" s="76"/>
      <c r="D175" s="76"/>
      <c r="E175" s="76"/>
      <c r="F175" s="76"/>
      <c r="G175" s="76"/>
      <c r="H175" s="76"/>
      <c r="I175" s="77"/>
      <c r="J175" s="77"/>
      <c r="K175" s="76"/>
      <c r="L175" s="76"/>
      <c r="M175" s="49" t="str">
        <f>_xlfn.IFNA(VLOOKUP(F175, 'units lookup'!$A$7:$B$14, 2, FALSE), "")</f>
        <v/>
      </c>
      <c r="N175" s="46"/>
      <c r="O175" s="78"/>
      <c r="P175" s="79" t="str" cm="1">
        <f t="array" aca="1" ref="P175" ca="1">IF(INDIRECT(Q175)&lt;&gt;"", IF(OR(R175,S175,T175), "New Scheme"&amp; CHAR(10) &amp; "Row Incomplete", ""), "")</f>
        <v/>
      </c>
      <c r="Q175" s="79" t="s">
        <v>461</v>
      </c>
      <c r="R175" t="b" cm="1">
        <f t="array" aca="1" ref="R175" ca="1">OR(ISBLANK(INDIRECT("D175:F175")))</f>
        <v>1</v>
      </c>
      <c r="S175" t="b" cm="1">
        <f t="array" aca="1" ref="S175" ca="1">OR(ISBLANK(INDIRECT("H175:L175")))</f>
        <v>1</v>
      </c>
      <c r="T175" t="b" cm="1">
        <f t="array" aca="1" ref="T175" ca="1">ISBLANK(INDIRECT("N175"))</f>
        <v>1</v>
      </c>
    </row>
    <row r="176" spans="2:20" ht="45" customHeight="1" x14ac:dyDescent="0.3">
      <c r="B176" s="32" t="e">
        <f>VLOOKUP(F176,sch!$A$30:$B$49, 2, FALSE)</f>
        <v>#N/A</v>
      </c>
      <c r="C176" s="76"/>
      <c r="D176" s="76"/>
      <c r="E176" s="76"/>
      <c r="F176" s="76"/>
      <c r="G176" s="76"/>
      <c r="H176" s="76"/>
      <c r="I176" s="77"/>
      <c r="J176" s="77"/>
      <c r="K176" s="76"/>
      <c r="L176" s="76"/>
      <c r="M176" s="49" t="str">
        <f>_xlfn.IFNA(VLOOKUP(F176, 'units lookup'!$A$7:$B$14, 2, FALSE), "")</f>
        <v/>
      </c>
      <c r="N176" s="46"/>
      <c r="O176" s="78"/>
      <c r="P176" s="79" t="str" cm="1">
        <f t="array" aca="1" ref="P176" ca="1">IF(INDIRECT(Q176)&lt;&gt;"", IF(OR(R176,S176,T176), "New Scheme"&amp; CHAR(10) &amp; "Row Incomplete", ""), "")</f>
        <v/>
      </c>
      <c r="Q176" s="79" t="s">
        <v>462</v>
      </c>
      <c r="R176" t="b" cm="1">
        <f t="array" aca="1" ref="R176" ca="1">OR(ISBLANK(INDIRECT("D176:F176")))</f>
        <v>1</v>
      </c>
      <c r="S176" t="b" cm="1">
        <f t="array" aca="1" ref="S176" ca="1">OR(ISBLANK(INDIRECT("H176:L176")))</f>
        <v>1</v>
      </c>
      <c r="T176" t="b" cm="1">
        <f t="array" aca="1" ref="T176" ca="1">ISBLANK(INDIRECT("N176"))</f>
        <v>1</v>
      </c>
    </row>
    <row r="177" spans="2:20" ht="45" customHeight="1" x14ac:dyDescent="0.3">
      <c r="B177" s="32" t="e">
        <f>VLOOKUP(F177,sch!$A$30:$B$49, 2, FALSE)</f>
        <v>#N/A</v>
      </c>
      <c r="C177" s="76"/>
      <c r="D177" s="76"/>
      <c r="E177" s="76"/>
      <c r="F177" s="76"/>
      <c r="G177" s="76"/>
      <c r="H177" s="76"/>
      <c r="I177" s="77"/>
      <c r="J177" s="77"/>
      <c r="K177" s="76"/>
      <c r="L177" s="76"/>
      <c r="M177" s="49" t="str">
        <f>_xlfn.IFNA(VLOOKUP(F177, 'units lookup'!$A$7:$B$14, 2, FALSE), "")</f>
        <v/>
      </c>
      <c r="N177" s="46"/>
      <c r="O177" s="78"/>
      <c r="P177" s="79" t="str" cm="1">
        <f t="array" aca="1" ref="P177" ca="1">IF(INDIRECT(Q177)&lt;&gt;"", IF(OR(R177,S177,T177), "New Scheme"&amp; CHAR(10) &amp; "Row Incomplete", ""), "")</f>
        <v/>
      </c>
      <c r="Q177" s="79" t="s">
        <v>463</v>
      </c>
      <c r="R177" t="b" cm="1">
        <f t="array" aca="1" ref="R177" ca="1">OR(ISBLANK(INDIRECT("D177:F177")))</f>
        <v>1</v>
      </c>
      <c r="S177" t="b" cm="1">
        <f t="array" aca="1" ref="S177" ca="1">OR(ISBLANK(INDIRECT("H177:L177")))</f>
        <v>1</v>
      </c>
      <c r="T177" t="b" cm="1">
        <f t="array" aca="1" ref="T177" ca="1">ISBLANK(INDIRECT("N177"))</f>
        <v>1</v>
      </c>
    </row>
    <row r="178" spans="2:20" ht="45" customHeight="1" x14ac:dyDescent="0.3">
      <c r="B178" s="32" t="e">
        <f>VLOOKUP(F178,sch!$A$30:$B$49, 2, FALSE)</f>
        <v>#N/A</v>
      </c>
      <c r="C178" s="76"/>
      <c r="D178" s="76"/>
      <c r="E178" s="76"/>
      <c r="F178" s="76"/>
      <c r="G178" s="76"/>
      <c r="H178" s="76"/>
      <c r="I178" s="77"/>
      <c r="J178" s="77"/>
      <c r="K178" s="76"/>
      <c r="L178" s="76"/>
      <c r="M178" s="49" t="str">
        <f>_xlfn.IFNA(VLOOKUP(F178, 'units lookup'!$A$7:$B$14, 2, FALSE), "")</f>
        <v/>
      </c>
      <c r="N178" s="46"/>
      <c r="O178" s="78"/>
      <c r="P178" s="79" t="str" cm="1">
        <f t="array" aca="1" ref="P178" ca="1">IF(INDIRECT(Q178)&lt;&gt;"", IF(OR(R178,S178,T178), "New Scheme"&amp; CHAR(10) &amp; "Row Incomplete", ""), "")</f>
        <v/>
      </c>
      <c r="Q178" s="79" t="s">
        <v>464</v>
      </c>
      <c r="R178" t="b" cm="1">
        <f t="array" aca="1" ref="R178" ca="1">OR(ISBLANK(INDIRECT("D178:F178")))</f>
        <v>1</v>
      </c>
      <c r="S178" t="b" cm="1">
        <f t="array" aca="1" ref="S178" ca="1">OR(ISBLANK(INDIRECT("H178:L178")))</f>
        <v>1</v>
      </c>
      <c r="T178" t="b" cm="1">
        <f t="array" aca="1" ref="T178" ca="1">ISBLANK(INDIRECT("N178"))</f>
        <v>1</v>
      </c>
    </row>
    <row r="179" spans="2:20" ht="45" customHeight="1" x14ac:dyDescent="0.3">
      <c r="B179" s="32" t="e">
        <f>VLOOKUP(F179,sch!$A$30:$B$49, 2, FALSE)</f>
        <v>#N/A</v>
      </c>
      <c r="C179" s="76"/>
      <c r="D179" s="76"/>
      <c r="E179" s="76"/>
      <c r="F179" s="76"/>
      <c r="G179" s="76"/>
      <c r="H179" s="76"/>
      <c r="I179" s="77"/>
      <c r="J179" s="77"/>
      <c r="K179" s="76"/>
      <c r="L179" s="76"/>
      <c r="M179" s="49" t="str">
        <f>_xlfn.IFNA(VLOOKUP(F179, 'units lookup'!$A$7:$B$14, 2, FALSE), "")</f>
        <v/>
      </c>
      <c r="N179" s="46"/>
      <c r="O179" s="78"/>
      <c r="P179" s="79" t="str" cm="1">
        <f t="array" aca="1" ref="P179" ca="1">IF(INDIRECT(Q179)&lt;&gt;"", IF(OR(R179,S179,T179), "New Scheme"&amp; CHAR(10) &amp; "Row Incomplete", ""), "")</f>
        <v/>
      </c>
      <c r="Q179" s="79" t="s">
        <v>465</v>
      </c>
      <c r="R179" t="b" cm="1">
        <f t="array" aca="1" ref="R179" ca="1">OR(ISBLANK(INDIRECT("D179:F179")))</f>
        <v>1</v>
      </c>
      <c r="S179" t="b" cm="1">
        <f t="array" aca="1" ref="S179" ca="1">OR(ISBLANK(INDIRECT("H179:L179")))</f>
        <v>1</v>
      </c>
      <c r="T179" t="b" cm="1">
        <f t="array" aca="1" ref="T179" ca="1">ISBLANK(INDIRECT("N179"))</f>
        <v>1</v>
      </c>
    </row>
    <row r="180" spans="2:20" ht="45" customHeight="1" x14ac:dyDescent="0.3">
      <c r="B180" s="32" t="e">
        <f>VLOOKUP(F180,sch!$A$30:$B$49, 2, FALSE)</f>
        <v>#N/A</v>
      </c>
      <c r="C180" s="76"/>
      <c r="D180" s="76"/>
      <c r="E180" s="76"/>
      <c r="F180" s="76"/>
      <c r="G180" s="76"/>
      <c r="H180" s="76"/>
      <c r="I180" s="77"/>
      <c r="J180" s="77"/>
      <c r="K180" s="76"/>
      <c r="L180" s="76"/>
      <c r="M180" s="49" t="str">
        <f>_xlfn.IFNA(VLOOKUP(F180, 'units lookup'!$A$7:$B$14, 2, FALSE), "")</f>
        <v/>
      </c>
      <c r="N180" s="46"/>
      <c r="O180" s="78"/>
      <c r="P180" s="79" t="str" cm="1">
        <f t="array" aca="1" ref="P180" ca="1">IF(INDIRECT(Q180)&lt;&gt;"", IF(OR(R180,S180,T180), "New Scheme"&amp; CHAR(10) &amp; "Row Incomplete", ""), "")</f>
        <v/>
      </c>
      <c r="Q180" s="79" t="s">
        <v>466</v>
      </c>
      <c r="R180" t="b" cm="1">
        <f t="array" aca="1" ref="R180" ca="1">OR(ISBLANK(INDIRECT("D180:F180")))</f>
        <v>1</v>
      </c>
      <c r="S180" t="b" cm="1">
        <f t="array" aca="1" ref="S180" ca="1">OR(ISBLANK(INDIRECT("H180:L180")))</f>
        <v>1</v>
      </c>
      <c r="T180" t="b" cm="1">
        <f t="array" aca="1" ref="T180" ca="1">ISBLANK(INDIRECT("N180"))</f>
        <v>1</v>
      </c>
    </row>
    <row r="181" spans="2:20" ht="45" customHeight="1" x14ac:dyDescent="0.3">
      <c r="B181" s="32" t="e">
        <f>VLOOKUP(F181,sch!$A$30:$B$49, 2, FALSE)</f>
        <v>#N/A</v>
      </c>
      <c r="C181" s="76"/>
      <c r="D181" s="76"/>
      <c r="E181" s="76"/>
      <c r="F181" s="76"/>
      <c r="G181" s="76"/>
      <c r="H181" s="76"/>
      <c r="I181" s="77"/>
      <c r="J181" s="77"/>
      <c r="K181" s="76"/>
      <c r="L181" s="76"/>
      <c r="M181" s="49" t="str">
        <f>_xlfn.IFNA(VLOOKUP(F181, 'units lookup'!$A$7:$B$14, 2, FALSE), "")</f>
        <v/>
      </c>
      <c r="N181" s="46"/>
      <c r="O181" s="78"/>
      <c r="P181" s="79" t="str" cm="1">
        <f t="array" aca="1" ref="P181" ca="1">IF(INDIRECT(Q181)&lt;&gt;"", IF(OR(R181,S181,T181), "New Scheme"&amp; CHAR(10) &amp; "Row Incomplete", ""), "")</f>
        <v/>
      </c>
      <c r="Q181" s="79" t="s">
        <v>467</v>
      </c>
      <c r="R181" t="b" cm="1">
        <f t="array" aca="1" ref="R181" ca="1">OR(ISBLANK(INDIRECT("D181:F181")))</f>
        <v>1</v>
      </c>
      <c r="S181" t="b" cm="1">
        <f t="array" aca="1" ref="S181" ca="1">OR(ISBLANK(INDIRECT("H181:L181")))</f>
        <v>1</v>
      </c>
      <c r="T181" t="b" cm="1">
        <f t="array" aca="1" ref="T181" ca="1">ISBLANK(INDIRECT("N181"))</f>
        <v>1</v>
      </c>
    </row>
    <row r="182" spans="2:20" ht="45" customHeight="1" x14ac:dyDescent="0.3">
      <c r="B182" s="32" t="e">
        <f>VLOOKUP(F182,sch!$A$30:$B$49, 2, FALSE)</f>
        <v>#N/A</v>
      </c>
      <c r="C182" s="76"/>
      <c r="D182" s="76"/>
      <c r="E182" s="76"/>
      <c r="F182" s="76"/>
      <c r="G182" s="76"/>
      <c r="H182" s="76"/>
      <c r="I182" s="77"/>
      <c r="J182" s="77"/>
      <c r="K182" s="76"/>
      <c r="L182" s="76"/>
      <c r="M182" s="49" t="str">
        <f>_xlfn.IFNA(VLOOKUP(F182, 'units lookup'!$A$7:$B$14, 2, FALSE), "")</f>
        <v/>
      </c>
      <c r="N182" s="46"/>
      <c r="O182" s="78"/>
      <c r="P182" s="79" t="str" cm="1">
        <f t="array" aca="1" ref="P182" ca="1">IF(INDIRECT(Q182)&lt;&gt;"", IF(OR(R182,S182,T182), "New Scheme"&amp; CHAR(10) &amp; "Row Incomplete", ""), "")</f>
        <v/>
      </c>
      <c r="Q182" s="79" t="s">
        <v>468</v>
      </c>
      <c r="R182" t="b" cm="1">
        <f t="array" aca="1" ref="R182" ca="1">OR(ISBLANK(INDIRECT("D182:F182")))</f>
        <v>1</v>
      </c>
      <c r="S182" t="b" cm="1">
        <f t="array" aca="1" ref="S182" ca="1">OR(ISBLANK(INDIRECT("H182:L182")))</f>
        <v>1</v>
      </c>
      <c r="T182" t="b" cm="1">
        <f t="array" aca="1" ref="T182" ca="1">ISBLANK(INDIRECT("N182"))</f>
        <v>1</v>
      </c>
    </row>
    <row r="183" spans="2:20" ht="45" customHeight="1" x14ac:dyDescent="0.3">
      <c r="B183" s="32" t="e">
        <f>VLOOKUP(F183,sch!$A$30:$B$49, 2, FALSE)</f>
        <v>#N/A</v>
      </c>
      <c r="C183" s="76"/>
      <c r="D183" s="76"/>
      <c r="E183" s="76"/>
      <c r="F183" s="76"/>
      <c r="G183" s="76"/>
      <c r="H183" s="76"/>
      <c r="I183" s="77"/>
      <c r="J183" s="77"/>
      <c r="K183" s="76"/>
      <c r="L183" s="76"/>
      <c r="M183" s="49" t="str">
        <f>_xlfn.IFNA(VLOOKUP(F183, 'units lookup'!$A$7:$B$14, 2, FALSE), "")</f>
        <v/>
      </c>
      <c r="N183" s="46"/>
      <c r="O183" s="78"/>
      <c r="P183" s="79" t="str" cm="1">
        <f t="array" aca="1" ref="P183" ca="1">IF(INDIRECT(Q183)&lt;&gt;"", IF(OR(R183,S183,T183), "New Scheme"&amp; CHAR(10) &amp; "Row Incomplete", ""), "")</f>
        <v/>
      </c>
      <c r="Q183" s="79" t="s">
        <v>469</v>
      </c>
      <c r="R183" t="b" cm="1">
        <f t="array" aca="1" ref="R183" ca="1">OR(ISBLANK(INDIRECT("D183:F183")))</f>
        <v>1</v>
      </c>
      <c r="S183" t="b" cm="1">
        <f t="array" aca="1" ref="S183" ca="1">OR(ISBLANK(INDIRECT("H183:L183")))</f>
        <v>1</v>
      </c>
      <c r="T183" t="b" cm="1">
        <f t="array" aca="1" ref="T183" ca="1">ISBLANK(INDIRECT("N183"))</f>
        <v>1</v>
      </c>
    </row>
    <row r="184" spans="2:20" ht="45" customHeight="1" x14ac:dyDescent="0.3">
      <c r="B184" s="32" t="e">
        <f>VLOOKUP(F184,sch!$A$30:$B$49, 2, FALSE)</f>
        <v>#N/A</v>
      </c>
      <c r="C184" s="76"/>
      <c r="D184" s="76"/>
      <c r="E184" s="76"/>
      <c r="F184" s="76"/>
      <c r="G184" s="76"/>
      <c r="H184" s="76"/>
      <c r="I184" s="77"/>
      <c r="J184" s="77"/>
      <c r="K184" s="76"/>
      <c r="L184" s="76"/>
      <c r="M184" s="49" t="str">
        <f>_xlfn.IFNA(VLOOKUP(F184, 'units lookup'!$A$7:$B$14, 2, FALSE), "")</f>
        <v/>
      </c>
      <c r="N184" s="46"/>
      <c r="O184" s="78"/>
      <c r="P184" s="79" t="str" cm="1">
        <f t="array" aca="1" ref="P184" ca="1">IF(INDIRECT(Q184)&lt;&gt;"", IF(OR(R184,S184,T184), "New Scheme"&amp; CHAR(10) &amp; "Row Incomplete", ""), "")</f>
        <v/>
      </c>
      <c r="Q184" s="79" t="s">
        <v>470</v>
      </c>
      <c r="R184" t="b" cm="1">
        <f t="array" aca="1" ref="R184" ca="1">OR(ISBLANK(INDIRECT("D184:F184")))</f>
        <v>1</v>
      </c>
      <c r="S184" t="b" cm="1">
        <f t="array" aca="1" ref="S184" ca="1">OR(ISBLANK(INDIRECT("H184:L184")))</f>
        <v>1</v>
      </c>
      <c r="T184" t="b" cm="1">
        <f t="array" aca="1" ref="T184" ca="1">ISBLANK(INDIRECT("N184"))</f>
        <v>1</v>
      </c>
    </row>
    <row r="185" spans="2:20" ht="45" customHeight="1" x14ac:dyDescent="0.3">
      <c r="B185" s="32" t="e">
        <f>VLOOKUP(F185,sch!$A$30:$B$49, 2, FALSE)</f>
        <v>#N/A</v>
      </c>
      <c r="C185" s="76"/>
      <c r="D185" s="76"/>
      <c r="E185" s="76"/>
      <c r="F185" s="76"/>
      <c r="G185" s="76"/>
      <c r="H185" s="76"/>
      <c r="I185" s="77"/>
      <c r="J185" s="77"/>
      <c r="K185" s="76"/>
      <c r="L185" s="76"/>
      <c r="M185" s="49" t="str">
        <f>_xlfn.IFNA(VLOOKUP(F185, 'units lookup'!$A$7:$B$14, 2, FALSE), "")</f>
        <v/>
      </c>
      <c r="N185" s="46"/>
      <c r="O185" s="78"/>
      <c r="P185" s="79" t="str" cm="1">
        <f t="array" aca="1" ref="P185" ca="1">IF(INDIRECT(Q185)&lt;&gt;"", IF(OR(R185,S185,T185), "New Scheme"&amp; CHAR(10) &amp; "Row Incomplete", ""), "")</f>
        <v/>
      </c>
      <c r="Q185" s="79" t="s">
        <v>471</v>
      </c>
      <c r="R185" t="b" cm="1">
        <f t="array" aca="1" ref="R185" ca="1">OR(ISBLANK(INDIRECT("D185:F185")))</f>
        <v>1</v>
      </c>
      <c r="S185" t="b" cm="1">
        <f t="array" aca="1" ref="S185" ca="1">OR(ISBLANK(INDIRECT("H185:L185")))</f>
        <v>1</v>
      </c>
      <c r="T185" t="b" cm="1">
        <f t="array" aca="1" ref="T185" ca="1">ISBLANK(INDIRECT("N185"))</f>
        <v>1</v>
      </c>
    </row>
    <row r="186" spans="2:20" ht="45" customHeight="1" x14ac:dyDescent="0.3">
      <c r="B186" s="32" t="e">
        <f>VLOOKUP(F186,sch!$A$30:$B$49, 2, FALSE)</f>
        <v>#N/A</v>
      </c>
      <c r="C186" s="76"/>
      <c r="D186" s="76"/>
      <c r="E186" s="76"/>
      <c r="F186" s="76"/>
      <c r="G186" s="76"/>
      <c r="H186" s="76"/>
      <c r="I186" s="77"/>
      <c r="J186" s="77"/>
      <c r="K186" s="76"/>
      <c r="L186" s="76"/>
      <c r="M186" s="49" t="str">
        <f>_xlfn.IFNA(VLOOKUP(F186, 'units lookup'!$A$7:$B$14, 2, FALSE), "")</f>
        <v/>
      </c>
      <c r="N186" s="46"/>
      <c r="O186" s="78"/>
      <c r="P186" s="79" t="str" cm="1">
        <f t="array" aca="1" ref="P186" ca="1">IF(INDIRECT(Q186)&lt;&gt;"", IF(OR(R186,S186,T186), "New Scheme"&amp; CHAR(10) &amp; "Row Incomplete", ""), "")</f>
        <v/>
      </c>
      <c r="Q186" s="79" t="s">
        <v>472</v>
      </c>
      <c r="R186" t="b" cm="1">
        <f t="array" aca="1" ref="R186" ca="1">OR(ISBLANK(INDIRECT("D186:F186")))</f>
        <v>1</v>
      </c>
      <c r="S186" t="b" cm="1">
        <f t="array" aca="1" ref="S186" ca="1">OR(ISBLANK(INDIRECT("H186:L186")))</f>
        <v>1</v>
      </c>
      <c r="T186" t="b" cm="1">
        <f t="array" aca="1" ref="T186" ca="1">ISBLANK(INDIRECT("N186"))</f>
        <v>1</v>
      </c>
    </row>
    <row r="187" spans="2:20" ht="45" customHeight="1" x14ac:dyDescent="0.3">
      <c r="B187" s="32" t="e">
        <f>VLOOKUP(F187,sch!$A$30:$B$49, 2, FALSE)</f>
        <v>#N/A</v>
      </c>
      <c r="C187" s="76"/>
      <c r="D187" s="76"/>
      <c r="E187" s="76"/>
      <c r="F187" s="76"/>
      <c r="G187" s="76"/>
      <c r="H187" s="76"/>
      <c r="I187" s="77"/>
      <c r="J187" s="77"/>
      <c r="K187" s="76"/>
      <c r="L187" s="76"/>
      <c r="M187" s="49" t="str">
        <f>_xlfn.IFNA(VLOOKUP(F187, 'units lookup'!$A$7:$B$14, 2, FALSE), "")</f>
        <v/>
      </c>
      <c r="N187" s="46"/>
      <c r="O187" s="78"/>
      <c r="P187" s="79" t="str" cm="1">
        <f t="array" aca="1" ref="P187" ca="1">IF(INDIRECT(Q187)&lt;&gt;"", IF(OR(R187,S187,T187), "New Scheme"&amp; CHAR(10) &amp; "Row Incomplete", ""), "")</f>
        <v/>
      </c>
      <c r="Q187" s="79" t="s">
        <v>473</v>
      </c>
      <c r="R187" t="b" cm="1">
        <f t="array" aca="1" ref="R187" ca="1">OR(ISBLANK(INDIRECT("D187:F187")))</f>
        <v>1</v>
      </c>
      <c r="S187" t="b" cm="1">
        <f t="array" aca="1" ref="S187" ca="1">OR(ISBLANK(INDIRECT("H187:L187")))</f>
        <v>1</v>
      </c>
      <c r="T187" t="b" cm="1">
        <f t="array" aca="1" ref="T187" ca="1">ISBLANK(INDIRECT("N187"))</f>
        <v>1</v>
      </c>
    </row>
    <row r="188" spans="2:20" ht="45" customHeight="1" x14ac:dyDescent="0.3">
      <c r="B188" s="32" t="e">
        <f>VLOOKUP(F188,sch!$A$30:$B$49, 2, FALSE)</f>
        <v>#N/A</v>
      </c>
      <c r="C188" s="76"/>
      <c r="D188" s="76"/>
      <c r="E188" s="76"/>
      <c r="F188" s="76"/>
      <c r="G188" s="76"/>
      <c r="H188" s="76"/>
      <c r="I188" s="77"/>
      <c r="J188" s="77"/>
      <c r="K188" s="76"/>
      <c r="L188" s="76"/>
      <c r="M188" s="49" t="str">
        <f>_xlfn.IFNA(VLOOKUP(F188, 'units lookup'!$A$7:$B$14, 2, FALSE), "")</f>
        <v/>
      </c>
      <c r="N188" s="46"/>
      <c r="O188" s="78"/>
      <c r="P188" s="79" t="str" cm="1">
        <f t="array" aca="1" ref="P188" ca="1">IF(INDIRECT(Q188)&lt;&gt;"", IF(OR(R188,S188,T188), "New Scheme"&amp; CHAR(10) &amp; "Row Incomplete", ""), "")</f>
        <v/>
      </c>
      <c r="Q188" s="79" t="s">
        <v>474</v>
      </c>
      <c r="R188" t="b" cm="1">
        <f t="array" aca="1" ref="R188" ca="1">OR(ISBLANK(INDIRECT("D188:F188")))</f>
        <v>1</v>
      </c>
      <c r="S188" t="b" cm="1">
        <f t="array" aca="1" ref="S188" ca="1">OR(ISBLANK(INDIRECT("H188:L188")))</f>
        <v>1</v>
      </c>
      <c r="T188" t="b" cm="1">
        <f t="array" aca="1" ref="T188" ca="1">ISBLANK(INDIRECT("N188"))</f>
        <v>1</v>
      </c>
    </row>
    <row r="189" spans="2:20" ht="45" customHeight="1" x14ac:dyDescent="0.3">
      <c r="B189" s="32" t="e">
        <f>VLOOKUP(F189,sch!$A$30:$B$49, 2, FALSE)</f>
        <v>#N/A</v>
      </c>
      <c r="C189" s="76"/>
      <c r="D189" s="76"/>
      <c r="E189" s="76"/>
      <c r="F189" s="76"/>
      <c r="G189" s="76"/>
      <c r="H189" s="76"/>
      <c r="I189" s="77"/>
      <c r="J189" s="77"/>
      <c r="K189" s="76"/>
      <c r="L189" s="76"/>
      <c r="M189" s="49" t="str">
        <f>_xlfn.IFNA(VLOOKUP(F189, 'units lookup'!$A$7:$B$14, 2, FALSE), "")</f>
        <v/>
      </c>
      <c r="N189" s="46"/>
      <c r="O189" s="78"/>
      <c r="P189" s="79" t="str" cm="1">
        <f t="array" aca="1" ref="P189" ca="1">IF(INDIRECT(Q189)&lt;&gt;"", IF(OR(R189,S189,T189), "New Scheme"&amp; CHAR(10) &amp; "Row Incomplete", ""), "")</f>
        <v/>
      </c>
      <c r="Q189" s="79" t="s">
        <v>475</v>
      </c>
      <c r="R189" t="b" cm="1">
        <f t="array" aca="1" ref="R189" ca="1">OR(ISBLANK(INDIRECT("D189:F189")))</f>
        <v>1</v>
      </c>
      <c r="S189" t="b" cm="1">
        <f t="array" aca="1" ref="S189" ca="1">OR(ISBLANK(INDIRECT("H189:L189")))</f>
        <v>1</v>
      </c>
      <c r="T189" t="b" cm="1">
        <f t="array" aca="1" ref="T189" ca="1">ISBLANK(INDIRECT("N189"))</f>
        <v>1</v>
      </c>
    </row>
    <row r="190" spans="2:20" ht="45" customHeight="1" x14ac:dyDescent="0.3">
      <c r="B190" s="32" t="e">
        <f>VLOOKUP(F190,sch!$A$30:$B$49, 2, FALSE)</f>
        <v>#N/A</v>
      </c>
      <c r="C190" s="76"/>
      <c r="D190" s="76"/>
      <c r="E190" s="76"/>
      <c r="F190" s="76"/>
      <c r="G190" s="76"/>
      <c r="H190" s="76"/>
      <c r="I190" s="77"/>
      <c r="J190" s="77"/>
      <c r="K190" s="76"/>
      <c r="L190" s="76"/>
      <c r="M190" s="49" t="str">
        <f>_xlfn.IFNA(VLOOKUP(F190, 'units lookup'!$A$7:$B$14, 2, FALSE), "")</f>
        <v/>
      </c>
      <c r="N190" s="46"/>
      <c r="O190" s="78"/>
      <c r="P190" s="79" t="str" cm="1">
        <f t="array" aca="1" ref="P190" ca="1">IF(INDIRECT(Q190)&lt;&gt;"", IF(OR(R190,S190,T190), "New Scheme"&amp; CHAR(10) &amp; "Row Incomplete", ""), "")</f>
        <v/>
      </c>
      <c r="Q190" s="79" t="s">
        <v>476</v>
      </c>
      <c r="R190" t="b" cm="1">
        <f t="array" aca="1" ref="R190" ca="1">OR(ISBLANK(INDIRECT("D190:F190")))</f>
        <v>1</v>
      </c>
      <c r="S190" t="b" cm="1">
        <f t="array" aca="1" ref="S190" ca="1">OR(ISBLANK(INDIRECT("H190:L190")))</f>
        <v>1</v>
      </c>
      <c r="T190" t="b" cm="1">
        <f t="array" aca="1" ref="T190" ca="1">ISBLANK(INDIRECT("N190"))</f>
        <v>1</v>
      </c>
    </row>
    <row r="191" spans="2:20" ht="45" customHeight="1" x14ac:dyDescent="0.3">
      <c r="B191" s="32" t="e">
        <f>VLOOKUP(F191,sch!$A$30:$B$49, 2, FALSE)</f>
        <v>#N/A</v>
      </c>
      <c r="C191" s="76"/>
      <c r="D191" s="76"/>
      <c r="E191" s="76"/>
      <c r="F191" s="76"/>
      <c r="G191" s="76"/>
      <c r="H191" s="76"/>
      <c r="I191" s="77"/>
      <c r="J191" s="77"/>
      <c r="K191" s="76"/>
      <c r="L191" s="76"/>
      <c r="M191" s="49" t="str">
        <f>_xlfn.IFNA(VLOOKUP(F191, 'units lookup'!$A$7:$B$14, 2, FALSE), "")</f>
        <v/>
      </c>
      <c r="N191" s="46"/>
      <c r="O191" s="78"/>
      <c r="P191" s="79" t="str" cm="1">
        <f t="array" aca="1" ref="P191" ca="1">IF(INDIRECT(Q191)&lt;&gt;"", IF(OR(R191,S191,T191), "New Scheme"&amp; CHAR(10) &amp; "Row Incomplete", ""), "")</f>
        <v/>
      </c>
      <c r="Q191" s="79" t="s">
        <v>477</v>
      </c>
      <c r="R191" t="b" cm="1">
        <f t="array" aca="1" ref="R191" ca="1">OR(ISBLANK(INDIRECT("D191:F191")))</f>
        <v>1</v>
      </c>
      <c r="S191" t="b" cm="1">
        <f t="array" aca="1" ref="S191" ca="1">OR(ISBLANK(INDIRECT("H191:L191")))</f>
        <v>1</v>
      </c>
      <c r="T191" t="b" cm="1">
        <f t="array" aca="1" ref="T191" ca="1">ISBLANK(INDIRECT("N191"))</f>
        <v>1</v>
      </c>
    </row>
    <row r="192" spans="2:20" ht="45" customHeight="1" x14ac:dyDescent="0.3">
      <c r="B192" s="32" t="e">
        <f>VLOOKUP(F192,sch!$A$30:$B$49, 2, FALSE)</f>
        <v>#N/A</v>
      </c>
      <c r="C192" s="76"/>
      <c r="D192" s="76"/>
      <c r="E192" s="76"/>
      <c r="F192" s="76"/>
      <c r="G192" s="76"/>
      <c r="H192" s="76"/>
      <c r="I192" s="77"/>
      <c r="J192" s="77"/>
      <c r="K192" s="76"/>
      <c r="L192" s="76"/>
      <c r="M192" s="49" t="str">
        <f>_xlfn.IFNA(VLOOKUP(F192, 'units lookup'!$A$7:$B$14, 2, FALSE), "")</f>
        <v/>
      </c>
      <c r="N192" s="46"/>
      <c r="O192" s="78"/>
      <c r="P192" s="79" t="str" cm="1">
        <f t="array" aca="1" ref="P192" ca="1">IF(INDIRECT(Q192)&lt;&gt;"", IF(OR(R192,S192,T192), "New Scheme"&amp; CHAR(10) &amp; "Row Incomplete", ""), "")</f>
        <v/>
      </c>
      <c r="Q192" s="79" t="s">
        <v>478</v>
      </c>
      <c r="R192" t="b" cm="1">
        <f t="array" aca="1" ref="R192" ca="1">OR(ISBLANK(INDIRECT("D192:F192")))</f>
        <v>1</v>
      </c>
      <c r="S192" t="b" cm="1">
        <f t="array" aca="1" ref="S192" ca="1">OR(ISBLANK(INDIRECT("H192:L192")))</f>
        <v>1</v>
      </c>
      <c r="T192" t="b" cm="1">
        <f t="array" aca="1" ref="T192" ca="1">ISBLANK(INDIRECT("N192"))</f>
        <v>1</v>
      </c>
    </row>
    <row r="193" spans="2:20" ht="45" customHeight="1" x14ac:dyDescent="0.3">
      <c r="B193" s="32" t="e">
        <f>VLOOKUP(F193,sch!$A$30:$B$49, 2, FALSE)</f>
        <v>#N/A</v>
      </c>
      <c r="C193" s="76"/>
      <c r="D193" s="76"/>
      <c r="E193" s="76"/>
      <c r="F193" s="76"/>
      <c r="G193" s="76"/>
      <c r="H193" s="76"/>
      <c r="I193" s="77"/>
      <c r="J193" s="77"/>
      <c r="K193" s="76"/>
      <c r="L193" s="76"/>
      <c r="M193" s="49" t="str">
        <f>_xlfn.IFNA(VLOOKUP(F193, 'units lookup'!$A$7:$B$14, 2, FALSE), "")</f>
        <v/>
      </c>
      <c r="N193" s="46"/>
      <c r="O193" s="78"/>
      <c r="P193" s="79" t="str" cm="1">
        <f t="array" aca="1" ref="P193" ca="1">IF(INDIRECT(Q193)&lt;&gt;"", IF(OR(R193,S193,T193), "New Scheme"&amp; CHAR(10) &amp; "Row Incomplete", ""), "")</f>
        <v/>
      </c>
      <c r="Q193" s="79" t="s">
        <v>479</v>
      </c>
      <c r="R193" t="b" cm="1">
        <f t="array" aca="1" ref="R193" ca="1">OR(ISBLANK(INDIRECT("D193:F193")))</f>
        <v>1</v>
      </c>
      <c r="S193" t="b" cm="1">
        <f t="array" aca="1" ref="S193" ca="1">OR(ISBLANK(INDIRECT("H193:L193")))</f>
        <v>1</v>
      </c>
      <c r="T193" t="b" cm="1">
        <f t="array" aca="1" ref="T193" ca="1">ISBLANK(INDIRECT("N193"))</f>
        <v>1</v>
      </c>
    </row>
    <row r="194" spans="2:20" ht="45" customHeight="1" x14ac:dyDescent="0.3">
      <c r="B194" s="32" t="e">
        <f>VLOOKUP(F194,sch!$A$30:$B$49, 2, FALSE)</f>
        <v>#N/A</v>
      </c>
      <c r="C194" s="76"/>
      <c r="D194" s="76"/>
      <c r="E194" s="76"/>
      <c r="F194" s="76"/>
      <c r="G194" s="76"/>
      <c r="H194" s="76"/>
      <c r="I194" s="77"/>
      <c r="J194" s="77"/>
      <c r="K194" s="76"/>
      <c r="L194" s="76"/>
      <c r="M194" s="49" t="str">
        <f>_xlfn.IFNA(VLOOKUP(F194, 'units lookup'!$A$7:$B$14, 2, FALSE), "")</f>
        <v/>
      </c>
      <c r="N194" s="46"/>
      <c r="O194" s="78"/>
      <c r="P194" s="79" t="str" cm="1">
        <f t="array" aca="1" ref="P194" ca="1">IF(INDIRECT(Q194)&lt;&gt;"", IF(OR(R194,S194,T194), "New Scheme"&amp; CHAR(10) &amp; "Row Incomplete", ""), "")</f>
        <v/>
      </c>
      <c r="Q194" s="79" t="s">
        <v>480</v>
      </c>
      <c r="R194" t="b" cm="1">
        <f t="array" aca="1" ref="R194" ca="1">OR(ISBLANK(INDIRECT("D194:F194")))</f>
        <v>1</v>
      </c>
      <c r="S194" t="b" cm="1">
        <f t="array" aca="1" ref="S194" ca="1">OR(ISBLANK(INDIRECT("H194:L194")))</f>
        <v>1</v>
      </c>
      <c r="T194" t="b" cm="1">
        <f t="array" aca="1" ref="T194" ca="1">ISBLANK(INDIRECT("N194"))</f>
        <v>1</v>
      </c>
    </row>
    <row r="195" spans="2:20" ht="45" customHeight="1" x14ac:dyDescent="0.3">
      <c r="B195" s="32" t="e">
        <f>VLOOKUP(F195,sch!$A$30:$B$49, 2, FALSE)</f>
        <v>#N/A</v>
      </c>
      <c r="C195" s="76"/>
      <c r="D195" s="76"/>
      <c r="E195" s="76"/>
      <c r="F195" s="76"/>
      <c r="G195" s="76"/>
      <c r="H195" s="76"/>
      <c r="I195" s="77"/>
      <c r="J195" s="77"/>
      <c r="K195" s="76"/>
      <c r="L195" s="76"/>
      <c r="M195" s="49" t="str">
        <f>_xlfn.IFNA(VLOOKUP(F195, 'units lookup'!$A$7:$B$14, 2, FALSE), "")</f>
        <v/>
      </c>
      <c r="N195" s="46"/>
      <c r="O195" s="78"/>
      <c r="P195" s="79" t="str" cm="1">
        <f t="array" aca="1" ref="P195" ca="1">IF(INDIRECT(Q195)&lt;&gt;"", IF(OR(R195,S195,T195), "New Scheme"&amp; CHAR(10) &amp; "Row Incomplete", ""), "")</f>
        <v/>
      </c>
      <c r="Q195" s="79" t="s">
        <v>481</v>
      </c>
      <c r="R195" t="b" cm="1">
        <f t="array" aca="1" ref="R195" ca="1">OR(ISBLANK(INDIRECT("D195:F195")))</f>
        <v>1</v>
      </c>
      <c r="S195" t="b" cm="1">
        <f t="array" aca="1" ref="S195" ca="1">OR(ISBLANK(INDIRECT("H195:L195")))</f>
        <v>1</v>
      </c>
      <c r="T195" t="b" cm="1">
        <f t="array" aca="1" ref="T195" ca="1">ISBLANK(INDIRECT("N195"))</f>
        <v>1</v>
      </c>
    </row>
    <row r="196" spans="2:20" ht="45" customHeight="1" x14ac:dyDescent="0.3">
      <c r="B196" s="32" t="e">
        <f>VLOOKUP(F196,sch!$A$30:$B$49, 2, FALSE)</f>
        <v>#N/A</v>
      </c>
      <c r="C196" s="76"/>
      <c r="D196" s="76"/>
      <c r="E196" s="76"/>
      <c r="F196" s="76"/>
      <c r="G196" s="76"/>
      <c r="H196" s="76"/>
      <c r="I196" s="77"/>
      <c r="J196" s="77"/>
      <c r="K196" s="76"/>
      <c r="L196" s="76"/>
      <c r="M196" s="49" t="str">
        <f>_xlfn.IFNA(VLOOKUP(F196, 'units lookup'!$A$7:$B$14, 2, FALSE), "")</f>
        <v/>
      </c>
      <c r="N196" s="46"/>
      <c r="O196" s="78"/>
      <c r="P196" s="79" t="str" cm="1">
        <f t="array" aca="1" ref="P196" ca="1">IF(INDIRECT(Q196)&lt;&gt;"", IF(OR(R196,S196,T196), "New Scheme"&amp; CHAR(10) &amp; "Row Incomplete", ""), "")</f>
        <v/>
      </c>
      <c r="Q196" s="79" t="s">
        <v>482</v>
      </c>
      <c r="R196" t="b" cm="1">
        <f t="array" aca="1" ref="R196" ca="1">OR(ISBLANK(INDIRECT("D196:F196")))</f>
        <v>1</v>
      </c>
      <c r="S196" t="b" cm="1">
        <f t="array" aca="1" ref="S196" ca="1">OR(ISBLANK(INDIRECT("H196:L196")))</f>
        <v>1</v>
      </c>
      <c r="T196" t="b" cm="1">
        <f t="array" aca="1" ref="T196" ca="1">ISBLANK(INDIRECT("N196"))</f>
        <v>1</v>
      </c>
    </row>
    <row r="197" spans="2:20" ht="45" customHeight="1" x14ac:dyDescent="0.3">
      <c r="B197" s="32" t="e">
        <f>VLOOKUP(F197,sch!$A$30:$B$49, 2, FALSE)</f>
        <v>#N/A</v>
      </c>
      <c r="C197" s="76"/>
      <c r="D197" s="76"/>
      <c r="E197" s="76"/>
      <c r="F197" s="76"/>
      <c r="G197" s="76"/>
      <c r="H197" s="76"/>
      <c r="I197" s="77"/>
      <c r="J197" s="77"/>
      <c r="K197" s="76"/>
      <c r="L197" s="76"/>
      <c r="M197" s="49" t="str">
        <f>_xlfn.IFNA(VLOOKUP(F197, 'units lookup'!$A$7:$B$14, 2, FALSE), "")</f>
        <v/>
      </c>
      <c r="N197" s="46"/>
      <c r="O197" s="78"/>
      <c r="P197" s="79" t="str" cm="1">
        <f t="array" aca="1" ref="P197" ca="1">IF(INDIRECT(Q197)&lt;&gt;"", IF(OR(R197,S197,T197), "New Scheme"&amp; CHAR(10) &amp; "Row Incomplete", ""), "")</f>
        <v/>
      </c>
      <c r="Q197" s="79" t="s">
        <v>483</v>
      </c>
      <c r="R197" t="b" cm="1">
        <f t="array" aca="1" ref="R197" ca="1">OR(ISBLANK(INDIRECT("D197:F197")))</f>
        <v>1</v>
      </c>
      <c r="S197" t="b" cm="1">
        <f t="array" aca="1" ref="S197" ca="1">OR(ISBLANK(INDIRECT("H197:L197")))</f>
        <v>1</v>
      </c>
      <c r="T197" t="b" cm="1">
        <f t="array" aca="1" ref="T197" ca="1">ISBLANK(INDIRECT("N197"))</f>
        <v>1</v>
      </c>
    </row>
    <row r="198" spans="2:20" ht="45" customHeight="1" x14ac:dyDescent="0.3">
      <c r="B198" s="32" t="e">
        <f>VLOOKUP(F198,sch!$A$30:$B$49, 2, FALSE)</f>
        <v>#N/A</v>
      </c>
      <c r="C198" s="76"/>
      <c r="D198" s="76"/>
      <c r="E198" s="76"/>
      <c r="F198" s="76"/>
      <c r="G198" s="76"/>
      <c r="H198" s="76"/>
      <c r="I198" s="77"/>
      <c r="J198" s="77"/>
      <c r="K198" s="76"/>
      <c r="L198" s="76"/>
      <c r="M198" s="49" t="str">
        <f>_xlfn.IFNA(VLOOKUP(F198, 'units lookup'!$A$7:$B$14, 2, FALSE), "")</f>
        <v/>
      </c>
      <c r="N198" s="46"/>
      <c r="O198" s="78"/>
      <c r="P198" s="79" t="str" cm="1">
        <f t="array" aca="1" ref="P198" ca="1">IF(INDIRECT(Q198)&lt;&gt;"", IF(OR(R198,S198,T198), "New Scheme"&amp; CHAR(10) &amp; "Row Incomplete", ""), "")</f>
        <v/>
      </c>
      <c r="Q198" s="79" t="s">
        <v>484</v>
      </c>
      <c r="R198" t="b" cm="1">
        <f t="array" aca="1" ref="R198" ca="1">OR(ISBLANK(INDIRECT("D198:F198")))</f>
        <v>1</v>
      </c>
      <c r="S198" t="b" cm="1">
        <f t="array" aca="1" ref="S198" ca="1">OR(ISBLANK(INDIRECT("H198:L198")))</f>
        <v>1</v>
      </c>
      <c r="T198" t="b" cm="1">
        <f t="array" aca="1" ref="T198" ca="1">ISBLANK(INDIRECT("N198"))</f>
        <v>1</v>
      </c>
    </row>
    <row r="199" spans="2:20" ht="45" customHeight="1" x14ac:dyDescent="0.3">
      <c r="B199" s="32" t="e">
        <f>VLOOKUP(F199,sch!$A$30:$B$49, 2, FALSE)</f>
        <v>#N/A</v>
      </c>
      <c r="C199" s="76"/>
      <c r="D199" s="76"/>
      <c r="E199" s="76"/>
      <c r="F199" s="76"/>
      <c r="G199" s="76"/>
      <c r="H199" s="76"/>
      <c r="I199" s="77"/>
      <c r="J199" s="77"/>
      <c r="K199" s="76"/>
      <c r="L199" s="76"/>
      <c r="M199" s="49" t="str">
        <f>_xlfn.IFNA(VLOOKUP(F199, 'units lookup'!$A$7:$B$14, 2, FALSE), "")</f>
        <v/>
      </c>
      <c r="N199" s="46"/>
      <c r="O199" s="78"/>
      <c r="P199" s="79" t="str" cm="1">
        <f t="array" aca="1" ref="P199" ca="1">IF(INDIRECT(Q199)&lt;&gt;"", IF(OR(R199,S199,T199), "New Scheme"&amp; CHAR(10) &amp; "Row Incomplete", ""), "")</f>
        <v/>
      </c>
      <c r="Q199" s="79" t="s">
        <v>485</v>
      </c>
      <c r="R199" t="b" cm="1">
        <f t="array" aca="1" ref="R199" ca="1">OR(ISBLANK(INDIRECT("D199:F199")))</f>
        <v>1</v>
      </c>
      <c r="S199" t="b" cm="1">
        <f t="array" aca="1" ref="S199" ca="1">OR(ISBLANK(INDIRECT("H199:L199")))</f>
        <v>1</v>
      </c>
      <c r="T199" t="b" cm="1">
        <f t="array" aca="1" ref="T199" ca="1">ISBLANK(INDIRECT("N199"))</f>
        <v>1</v>
      </c>
    </row>
    <row r="200" spans="2:20" ht="45" customHeight="1" x14ac:dyDescent="0.3">
      <c r="B200" s="32" t="e">
        <f>VLOOKUP(F200,sch!$A$30:$B$49, 2, FALSE)</f>
        <v>#N/A</v>
      </c>
      <c r="C200" s="76"/>
      <c r="D200" s="76"/>
      <c r="E200" s="76"/>
      <c r="F200" s="76"/>
      <c r="G200" s="76"/>
      <c r="H200" s="76"/>
      <c r="I200" s="77"/>
      <c r="J200" s="77"/>
      <c r="K200" s="76"/>
      <c r="L200" s="76"/>
      <c r="M200" s="49" t="str">
        <f>_xlfn.IFNA(VLOOKUP(F200, 'units lookup'!$A$7:$B$14, 2, FALSE), "")</f>
        <v/>
      </c>
      <c r="N200" s="46"/>
      <c r="O200" s="78"/>
      <c r="P200" s="79" t="str" cm="1">
        <f t="array" aca="1" ref="P200" ca="1">IF(INDIRECT(Q200)&lt;&gt;"", IF(OR(R200,S200,T200), "New Scheme"&amp; CHAR(10) &amp; "Row Incomplete", ""), "")</f>
        <v/>
      </c>
      <c r="Q200" s="79" t="s">
        <v>486</v>
      </c>
      <c r="R200" t="b" cm="1">
        <f t="array" aca="1" ref="R200" ca="1">OR(ISBLANK(INDIRECT("D200:F200")))</f>
        <v>1</v>
      </c>
      <c r="S200" t="b" cm="1">
        <f t="array" aca="1" ref="S200" ca="1">OR(ISBLANK(INDIRECT("H200:L200")))</f>
        <v>1</v>
      </c>
      <c r="T200" t="b" cm="1">
        <f t="array" aca="1" ref="T200" ca="1">ISBLANK(INDIRECT("N200"))</f>
        <v>1</v>
      </c>
    </row>
    <row r="201" spans="2:20" ht="45" customHeight="1" x14ac:dyDescent="0.3">
      <c r="B201" s="32" t="e">
        <f>VLOOKUP(F201,sch!$A$30:$B$49, 2, FALSE)</f>
        <v>#N/A</v>
      </c>
      <c r="C201" s="76"/>
      <c r="D201" s="76"/>
      <c r="E201" s="76"/>
      <c r="F201" s="76"/>
      <c r="G201" s="76"/>
      <c r="H201" s="76"/>
      <c r="I201" s="77"/>
      <c r="J201" s="77"/>
      <c r="K201" s="76"/>
      <c r="L201" s="76"/>
      <c r="M201" s="49" t="str">
        <f>_xlfn.IFNA(VLOOKUP(F201, 'units lookup'!$A$7:$B$14, 2, FALSE), "")</f>
        <v/>
      </c>
      <c r="N201" s="46"/>
      <c r="O201" s="78"/>
      <c r="P201" s="79" t="str" cm="1">
        <f t="array" aca="1" ref="P201" ca="1">IF(INDIRECT(Q201)&lt;&gt;"", IF(OR(R201,S201,T201), "New Scheme"&amp; CHAR(10) &amp; "Row Incomplete", ""), "")</f>
        <v/>
      </c>
      <c r="Q201" s="79" t="s">
        <v>487</v>
      </c>
      <c r="R201" t="b" cm="1">
        <f t="array" aca="1" ref="R201" ca="1">OR(ISBLANK(INDIRECT("D201:F201")))</f>
        <v>1</v>
      </c>
      <c r="S201" t="b" cm="1">
        <f t="array" aca="1" ref="S201" ca="1">OR(ISBLANK(INDIRECT("H201:L201")))</f>
        <v>1</v>
      </c>
      <c r="T201" t="b" cm="1">
        <f t="array" aca="1" ref="T201" ca="1">ISBLANK(INDIRECT("N201"))</f>
        <v>1</v>
      </c>
    </row>
    <row r="202" spans="2:20" ht="45" customHeight="1" x14ac:dyDescent="0.3">
      <c r="B202" s="32" t="e">
        <f>VLOOKUP(F202,sch!$A$30:$B$49, 2, FALSE)</f>
        <v>#N/A</v>
      </c>
      <c r="C202" s="76"/>
      <c r="D202" s="76"/>
      <c r="E202" s="76"/>
      <c r="F202" s="76"/>
      <c r="G202" s="76"/>
      <c r="H202" s="76"/>
      <c r="I202" s="77"/>
      <c r="J202" s="77"/>
      <c r="K202" s="76"/>
      <c r="L202" s="76"/>
      <c r="M202" s="49" t="str">
        <f>_xlfn.IFNA(VLOOKUP(F202, 'units lookup'!$A$7:$B$14, 2, FALSE), "")</f>
        <v/>
      </c>
      <c r="N202" s="46"/>
      <c r="O202" s="78"/>
      <c r="P202" s="79" t="str" cm="1">
        <f t="array" aca="1" ref="P202" ca="1">IF(INDIRECT(Q202)&lt;&gt;"", IF(OR(R202,S202,T202), "New Scheme"&amp; CHAR(10) &amp; "Row Incomplete", ""), "")</f>
        <v/>
      </c>
      <c r="Q202" s="79" t="s">
        <v>488</v>
      </c>
      <c r="R202" t="b" cm="1">
        <f t="array" aca="1" ref="R202" ca="1">OR(ISBLANK(INDIRECT("D202:F202")))</f>
        <v>1</v>
      </c>
      <c r="S202" t="b" cm="1">
        <f t="array" aca="1" ref="S202" ca="1">OR(ISBLANK(INDIRECT("H202:L202")))</f>
        <v>1</v>
      </c>
      <c r="T202" t="b" cm="1">
        <f t="array" aca="1" ref="T202" ca="1">ISBLANK(INDIRECT("N202"))</f>
        <v>1</v>
      </c>
    </row>
    <row r="203" spans="2:20" ht="45" customHeight="1" x14ac:dyDescent="0.3">
      <c r="B203" s="32" t="e">
        <f>VLOOKUP(F203,sch!$A$30:$B$49, 2, FALSE)</f>
        <v>#N/A</v>
      </c>
      <c r="C203" s="76"/>
      <c r="D203" s="76"/>
      <c r="E203" s="76"/>
      <c r="F203" s="76"/>
      <c r="G203" s="76"/>
      <c r="H203" s="76"/>
      <c r="I203" s="77"/>
      <c r="J203" s="77"/>
      <c r="K203" s="76"/>
      <c r="L203" s="76"/>
      <c r="M203" s="49" t="str">
        <f>_xlfn.IFNA(VLOOKUP(F203, 'units lookup'!$A$7:$B$14, 2, FALSE), "")</f>
        <v/>
      </c>
      <c r="N203" s="46"/>
      <c r="O203" s="78"/>
      <c r="P203" s="79" t="str" cm="1">
        <f t="array" aca="1" ref="P203" ca="1">IF(INDIRECT(Q203)&lt;&gt;"", IF(OR(R203,S203,T203), "New Scheme"&amp; CHAR(10) &amp; "Row Incomplete", ""), "")</f>
        <v/>
      </c>
      <c r="Q203" s="79" t="s">
        <v>489</v>
      </c>
      <c r="R203" t="b" cm="1">
        <f t="array" aca="1" ref="R203" ca="1">OR(ISBLANK(INDIRECT("D203:F203")))</f>
        <v>1</v>
      </c>
      <c r="S203" t="b" cm="1">
        <f t="array" aca="1" ref="S203" ca="1">OR(ISBLANK(INDIRECT("H203:L203")))</f>
        <v>1</v>
      </c>
      <c r="T203" t="b" cm="1">
        <f t="array" aca="1" ref="T203" ca="1">ISBLANK(INDIRECT("N203"))</f>
        <v>1</v>
      </c>
    </row>
    <row r="204" spans="2:20" ht="45" customHeight="1" x14ac:dyDescent="0.3">
      <c r="B204" s="32" t="e">
        <f>VLOOKUP(F204,sch!$A$30:$B$49, 2, FALSE)</f>
        <v>#N/A</v>
      </c>
      <c r="C204" s="76"/>
      <c r="D204" s="76"/>
      <c r="E204" s="76"/>
      <c r="F204" s="76"/>
      <c r="G204" s="76"/>
      <c r="H204" s="76"/>
      <c r="I204" s="77"/>
      <c r="J204" s="77"/>
      <c r="K204" s="76"/>
      <c r="L204" s="76"/>
      <c r="M204" s="49" t="str">
        <f>_xlfn.IFNA(VLOOKUP(F204, 'units lookup'!$A$7:$B$14, 2, FALSE), "")</f>
        <v/>
      </c>
      <c r="N204" s="46"/>
      <c r="O204" s="78"/>
      <c r="P204" s="79" t="str" cm="1">
        <f t="array" aca="1" ref="P204" ca="1">IF(INDIRECT(Q204)&lt;&gt;"", IF(OR(R204,S204,T204), "New Scheme"&amp; CHAR(10) &amp; "Row Incomplete", ""), "")</f>
        <v/>
      </c>
      <c r="Q204" s="79" t="s">
        <v>490</v>
      </c>
      <c r="R204" t="b" cm="1">
        <f t="array" aca="1" ref="R204" ca="1">OR(ISBLANK(INDIRECT("D204:F204")))</f>
        <v>1</v>
      </c>
      <c r="S204" t="b" cm="1">
        <f t="array" aca="1" ref="S204" ca="1">OR(ISBLANK(INDIRECT("H204:L204")))</f>
        <v>1</v>
      </c>
      <c r="T204" t="b" cm="1">
        <f t="array" aca="1" ref="T204" ca="1">ISBLANK(INDIRECT("N204"))</f>
        <v>1</v>
      </c>
    </row>
    <row r="205" spans="2:20" ht="45" customHeight="1" x14ac:dyDescent="0.3">
      <c r="B205" s="32" t="e">
        <f>VLOOKUP(F205,sch!$A$30:$B$49, 2, FALSE)</f>
        <v>#N/A</v>
      </c>
      <c r="C205" s="76"/>
      <c r="D205" s="76"/>
      <c r="E205" s="76"/>
      <c r="F205" s="76"/>
      <c r="G205" s="76"/>
      <c r="H205" s="76"/>
      <c r="I205" s="77"/>
      <c r="J205" s="77"/>
      <c r="K205" s="76"/>
      <c r="L205" s="76"/>
      <c r="M205" s="49" t="str">
        <f>_xlfn.IFNA(VLOOKUP(F205, 'units lookup'!$A$7:$B$14, 2, FALSE), "")</f>
        <v/>
      </c>
      <c r="N205" s="46"/>
      <c r="O205" s="78"/>
      <c r="P205" s="79" t="str" cm="1">
        <f t="array" aca="1" ref="P205" ca="1">IF(INDIRECT(Q205)&lt;&gt;"", IF(OR(R205,S205,T205), "New Scheme"&amp; CHAR(10) &amp; "Row Incomplete", ""), "")</f>
        <v/>
      </c>
      <c r="Q205" s="79" t="s">
        <v>491</v>
      </c>
      <c r="R205" t="b" cm="1">
        <f t="array" aca="1" ref="R205" ca="1">OR(ISBLANK(INDIRECT("D205:F205")))</f>
        <v>1</v>
      </c>
      <c r="S205" t="b" cm="1">
        <f t="array" aca="1" ref="S205" ca="1">OR(ISBLANK(INDIRECT("H205:L205")))</f>
        <v>1</v>
      </c>
      <c r="T205" t="b" cm="1">
        <f t="array" aca="1" ref="T205" ca="1">ISBLANK(INDIRECT("N205"))</f>
        <v>1</v>
      </c>
    </row>
    <row r="206" spans="2:20" ht="45" customHeight="1" x14ac:dyDescent="0.3">
      <c r="B206" s="32" t="e">
        <f>VLOOKUP(F206,sch!$A$30:$B$49, 2, FALSE)</f>
        <v>#N/A</v>
      </c>
      <c r="C206" s="76"/>
      <c r="D206" s="76"/>
      <c r="E206" s="76"/>
      <c r="F206" s="76"/>
      <c r="G206" s="76"/>
      <c r="H206" s="76"/>
      <c r="I206" s="77"/>
      <c r="J206" s="77"/>
      <c r="K206" s="76"/>
      <c r="L206" s="76"/>
      <c r="M206" s="49" t="str">
        <f>_xlfn.IFNA(VLOOKUP(F206, 'units lookup'!$A$7:$B$14, 2, FALSE), "")</f>
        <v/>
      </c>
      <c r="N206" s="46"/>
      <c r="O206" s="78"/>
      <c r="P206" s="79" t="str" cm="1">
        <f t="array" aca="1" ref="P206" ca="1">IF(INDIRECT(Q206)&lt;&gt;"", IF(OR(R206,S206,T206), "New Scheme"&amp; CHAR(10) &amp; "Row Incomplete", ""), "")</f>
        <v/>
      </c>
      <c r="Q206" s="79" t="s">
        <v>492</v>
      </c>
      <c r="R206" t="b" cm="1">
        <f t="array" aca="1" ref="R206" ca="1">OR(ISBLANK(INDIRECT("D206:F206")))</f>
        <v>1</v>
      </c>
      <c r="S206" t="b" cm="1">
        <f t="array" aca="1" ref="S206" ca="1">OR(ISBLANK(INDIRECT("H206:L206")))</f>
        <v>1</v>
      </c>
      <c r="T206" t="b" cm="1">
        <f t="array" aca="1" ref="T206" ca="1">ISBLANK(INDIRECT("N206"))</f>
        <v>1</v>
      </c>
    </row>
    <row r="207" spans="2:20" ht="45" customHeight="1" x14ac:dyDescent="0.3">
      <c r="B207" s="32" t="e">
        <f>VLOOKUP(F207,sch!$A$30:$B$49, 2, FALSE)</f>
        <v>#N/A</v>
      </c>
      <c r="C207" s="76"/>
      <c r="D207" s="76"/>
      <c r="E207" s="76"/>
      <c r="F207" s="76"/>
      <c r="G207" s="76"/>
      <c r="H207" s="76"/>
      <c r="I207" s="77"/>
      <c r="J207" s="77"/>
      <c r="K207" s="76"/>
      <c r="L207" s="76"/>
      <c r="M207" s="49" t="str">
        <f>_xlfn.IFNA(VLOOKUP(F207, 'units lookup'!$A$7:$B$14, 2, FALSE), "")</f>
        <v/>
      </c>
      <c r="N207" s="46"/>
      <c r="O207" s="78"/>
      <c r="P207" s="79" t="str" cm="1">
        <f t="array" aca="1" ref="P207" ca="1">IF(INDIRECT(Q207)&lt;&gt;"", IF(OR(R207,S207,T207), "New Scheme"&amp; CHAR(10) &amp; "Row Incomplete", ""), "")</f>
        <v/>
      </c>
      <c r="Q207" s="79" t="s">
        <v>493</v>
      </c>
      <c r="R207" t="b" cm="1">
        <f t="array" aca="1" ref="R207" ca="1">OR(ISBLANK(INDIRECT("D207:F207")))</f>
        <v>1</v>
      </c>
      <c r="S207" t="b" cm="1">
        <f t="array" aca="1" ref="S207" ca="1">OR(ISBLANK(INDIRECT("H207:L207")))</f>
        <v>1</v>
      </c>
      <c r="T207" t="b" cm="1">
        <f t="array" aca="1" ref="T207" ca="1">ISBLANK(INDIRECT("N207"))</f>
        <v>1</v>
      </c>
    </row>
    <row r="208" spans="2:20" ht="45" customHeight="1" x14ac:dyDescent="0.3">
      <c r="B208" s="32" t="e">
        <f>VLOOKUP(F208,sch!$A$30:$B$49, 2, FALSE)</f>
        <v>#N/A</v>
      </c>
      <c r="C208" s="76"/>
      <c r="D208" s="76"/>
      <c r="E208" s="76"/>
      <c r="F208" s="76"/>
      <c r="G208" s="76"/>
      <c r="H208" s="76"/>
      <c r="I208" s="77"/>
      <c r="J208" s="77"/>
      <c r="K208" s="76"/>
      <c r="L208" s="76"/>
      <c r="M208" s="49" t="str">
        <f>_xlfn.IFNA(VLOOKUP(F208, 'units lookup'!$A$7:$B$14, 2, FALSE), "")</f>
        <v/>
      </c>
      <c r="N208" s="46"/>
      <c r="O208" s="78"/>
      <c r="P208" s="79" t="str" cm="1">
        <f t="array" aca="1" ref="P208" ca="1">IF(INDIRECT(Q208)&lt;&gt;"", IF(OR(R208,S208,T208), "New Scheme"&amp; CHAR(10) &amp; "Row Incomplete", ""), "")</f>
        <v/>
      </c>
      <c r="Q208" s="79" t="s">
        <v>494</v>
      </c>
      <c r="R208" t="b" cm="1">
        <f t="array" aca="1" ref="R208" ca="1">OR(ISBLANK(INDIRECT("D208:F208")))</f>
        <v>1</v>
      </c>
      <c r="S208" t="b" cm="1">
        <f t="array" aca="1" ref="S208" ca="1">OR(ISBLANK(INDIRECT("H208:L208")))</f>
        <v>1</v>
      </c>
      <c r="T208" t="b" cm="1">
        <f t="array" aca="1" ref="T208" ca="1">ISBLANK(INDIRECT("N208"))</f>
        <v>1</v>
      </c>
    </row>
    <row r="209" spans="2:20" ht="45" customHeight="1" x14ac:dyDescent="0.3">
      <c r="B209" s="32" t="e">
        <f>VLOOKUP(F209,sch!$A$30:$B$49, 2, FALSE)</f>
        <v>#N/A</v>
      </c>
      <c r="C209" s="76"/>
      <c r="D209" s="76"/>
      <c r="E209" s="76"/>
      <c r="F209" s="76"/>
      <c r="G209" s="76"/>
      <c r="H209" s="76"/>
      <c r="I209" s="77"/>
      <c r="J209" s="77"/>
      <c r="K209" s="76"/>
      <c r="L209" s="76"/>
      <c r="M209" s="49" t="str">
        <f>_xlfn.IFNA(VLOOKUP(F209, 'units lookup'!$A$7:$B$14, 2, FALSE), "")</f>
        <v/>
      </c>
      <c r="N209" s="46"/>
      <c r="O209" s="78"/>
      <c r="P209" s="79" t="str" cm="1">
        <f t="array" aca="1" ref="P209" ca="1">IF(INDIRECT(Q209)&lt;&gt;"", IF(OR(R209,S209,T209), "New Scheme"&amp; CHAR(10) &amp; "Row Incomplete", ""), "")</f>
        <v/>
      </c>
      <c r="Q209" s="79" t="s">
        <v>495</v>
      </c>
      <c r="R209" t="b" cm="1">
        <f t="array" aca="1" ref="R209" ca="1">OR(ISBLANK(INDIRECT("D209:F209")))</f>
        <v>1</v>
      </c>
      <c r="S209" t="b" cm="1">
        <f t="array" aca="1" ref="S209" ca="1">OR(ISBLANK(INDIRECT("H209:L209")))</f>
        <v>1</v>
      </c>
      <c r="T209" t="b" cm="1">
        <f t="array" aca="1" ref="T209" ca="1">ISBLANK(INDIRECT("N209"))</f>
        <v>1</v>
      </c>
    </row>
    <row r="210" spans="2:20" ht="45" customHeight="1" x14ac:dyDescent="0.3">
      <c r="B210" s="32" t="e">
        <f>VLOOKUP(F210,sch!$A$30:$B$49, 2, FALSE)</f>
        <v>#N/A</v>
      </c>
      <c r="C210" s="76"/>
      <c r="D210" s="76"/>
      <c r="E210" s="76"/>
      <c r="F210" s="76"/>
      <c r="G210" s="76"/>
      <c r="H210" s="76"/>
      <c r="I210" s="77"/>
      <c r="J210" s="77"/>
      <c r="K210" s="76"/>
      <c r="L210" s="76"/>
      <c r="M210" s="49" t="str">
        <f>_xlfn.IFNA(VLOOKUP(F210, 'units lookup'!$A$7:$B$14, 2, FALSE), "")</f>
        <v/>
      </c>
      <c r="N210" s="46"/>
      <c r="O210" s="78"/>
      <c r="P210" s="79" t="str" cm="1">
        <f t="array" aca="1" ref="P210" ca="1">IF(INDIRECT(Q210)&lt;&gt;"", IF(OR(R210,S210,T210), "New Scheme"&amp; CHAR(10) &amp; "Row Incomplete", ""), "")</f>
        <v/>
      </c>
      <c r="Q210" s="79" t="s">
        <v>496</v>
      </c>
      <c r="R210" t="b" cm="1">
        <f t="array" aca="1" ref="R210" ca="1">OR(ISBLANK(INDIRECT("D210:F210")))</f>
        <v>1</v>
      </c>
      <c r="S210" t="b" cm="1">
        <f t="array" aca="1" ref="S210" ca="1">OR(ISBLANK(INDIRECT("H210:L210")))</f>
        <v>1</v>
      </c>
      <c r="T210" t="b" cm="1">
        <f t="array" aca="1" ref="T210" ca="1">ISBLANK(INDIRECT("N210"))</f>
        <v>1</v>
      </c>
    </row>
  </sheetData>
  <sheetProtection sheet="1" formatColumns="0" formatRows="0" autoFilter="0"/>
  <mergeCells count="2">
    <mergeCell ref="C2:I2"/>
    <mergeCell ref="G5:M5"/>
  </mergeCells>
  <phoneticPr fontId="13" type="noConversion"/>
  <conditionalFormatting sqref="J7 L7 N7:O7">
    <cfRule type="cellIs" dxfId="2" priority="3" operator="equal">
      <formula>"Yes"</formula>
    </cfRule>
  </conditionalFormatting>
  <conditionalFormatting sqref="O10:O100">
    <cfRule type="expression" dxfId="1" priority="1">
      <formula>N10= "Yes"</formula>
    </cfRule>
  </conditionalFormatting>
  <conditionalFormatting sqref="O104:O210">
    <cfRule type="expression" dxfId="0" priority="2">
      <formula>N104= "Yes"</formula>
    </cfRule>
  </conditionalFormatting>
  <dataValidations count="5">
    <dataValidation type="list" allowBlank="1" showInputMessage="1" showErrorMessage="1" sqref="N104:N210 N10:N100" xr:uid="{20ED7C81-C694-4DA2-9DA2-0D18E664D906}">
      <formula1>"Yes, No"</formula1>
    </dataValidation>
    <dataValidation type="decimal" operator="greaterThanOrEqual" allowBlank="1" showInputMessage="1" showErrorMessage="1" sqref="J10:J100" xr:uid="{E258324D-C996-4D63-B026-62811156FF01}">
      <formula1>0</formula1>
    </dataValidation>
    <dataValidation type="custom" operator="greaterThanOrEqual" allowBlank="1" showInputMessage="1" showErrorMessage="1" sqref="L10:L100" xr:uid="{2FB02DF0-351B-4868-A316-CB149906C113}">
      <formula1>OR(ISNUMBER(L10), L10= "NA")</formula1>
    </dataValidation>
    <dataValidation type="decimal" operator="greaterThan" allowBlank="1" showInputMessage="1" showErrorMessage="1" sqref="I104:J210" xr:uid="{68FDDAC9-9767-422F-A74D-13BD3E907421}">
      <formula1>-10</formula1>
    </dataValidation>
    <dataValidation type="custom" operator="greaterThan" allowBlank="1" showInputMessage="1" showErrorMessage="1" sqref="K104:L210" xr:uid="{FCF6DC9D-DF8E-4188-970E-95800C90BF63}">
      <formula1>OR(ISNUMBER(K104), K104 = "NA")</formula1>
    </dataValidation>
  </dataValidations>
  <hyperlinks>
    <hyperlink ref="I3" location="'3. Spend and activity'!D104" display="Add new schemes" xr:uid="{A2F002ED-82C6-405D-A4F8-CF5EE0AADFBA}"/>
    <hyperlink ref="K3" location="'3. Spend and activity'!C10" display="existing schemes" xr:uid="{CD0ED808-B7F5-45B5-83FC-A158AF15243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E508995-18BB-4915-8F7F-E56BF9A8ED88}">
          <x14:formula1>
            <xm:f>sch!$A$3:$A$22</xm:f>
          </x14:formula1>
          <xm:sqref>F104:F210</xm:sqref>
        </x14:dataValidation>
        <x14:dataValidation type="list" allowBlank="1" showInputMessage="1" showErrorMessage="1" xr:uid="{BAED1D70-FE41-41F3-AD1C-72712F272217}">
          <x14:formula1>
            <xm:f>sch!$F$3:$F$5</xm:f>
          </x14:formula1>
          <xm:sqref>H104:H210</xm:sqref>
        </x14:dataValidation>
        <x14:dataValidation type="list" allowBlank="1" showInputMessage="1" showErrorMessage="1" xr:uid="{945F1089-F3C7-4C7B-B3FD-44173478B0DA}">
          <x14:formula1>
            <xm:f>CHOOSE(B104,sch!D$30:D$34,sch!E$30:E$32,sch!F$30:F$33,sch!G$30:G$34,sch!H$30:H$34,sch!I$30:I$40,sch!J$30:J$41,sch!K$30:K$35,sch!L$30,sch!M$30:M$34,sch!N$30:N$37,sch!O$30:O$40,sch!P$30,sch!Q$30:Q$33,sch!R$30,sch!S$30:S$34,sch!T$30:T$38,sch!U$30:U$35)</xm:f>
          </x14:formula1>
          <xm:sqref>G104:G210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4E8C-5F89-4ABE-9253-6059BB1B8C25}">
  <sheetPr>
    <tabColor rgb="FFFFFF00"/>
  </sheetPr>
  <dimension ref="A1:AA59"/>
  <sheetViews>
    <sheetView workbookViewId="0">
      <selection activeCell="F4" sqref="F4"/>
    </sheetView>
  </sheetViews>
  <sheetFormatPr defaultRowHeight="14.4" x14ac:dyDescent="0.3"/>
  <cols>
    <col min="1" max="1" width="52" customWidth="1"/>
  </cols>
  <sheetData>
    <row r="1" spans="1:27" x14ac:dyDescent="0.3">
      <c r="A1" t="s">
        <v>497</v>
      </c>
      <c r="H1">
        <v>5</v>
      </c>
      <c r="I1">
        <v>4</v>
      </c>
      <c r="J1">
        <v>4</v>
      </c>
      <c r="K1">
        <v>5</v>
      </c>
      <c r="L1">
        <v>5</v>
      </c>
      <c r="M1">
        <v>11</v>
      </c>
      <c r="N1">
        <v>12</v>
      </c>
      <c r="O1">
        <v>6</v>
      </c>
      <c r="P1">
        <v>5</v>
      </c>
      <c r="Q1">
        <v>8</v>
      </c>
      <c r="R1">
        <v>11</v>
      </c>
      <c r="S1">
        <v>4</v>
      </c>
      <c r="T1">
        <v>5</v>
      </c>
      <c r="U1">
        <v>9</v>
      </c>
      <c r="V1">
        <v>6</v>
      </c>
    </row>
    <row r="2" spans="1:27" s="8" customFormat="1" x14ac:dyDescent="0.3">
      <c r="A2" s="8" t="s">
        <v>498</v>
      </c>
      <c r="C2" s="8" t="s">
        <v>499</v>
      </c>
      <c r="D2" s="8" t="s">
        <v>500</v>
      </c>
      <c r="E2" s="8" t="s">
        <v>501</v>
      </c>
      <c r="F2" s="8" t="s">
        <v>379</v>
      </c>
      <c r="G2" s="8" t="s">
        <v>502</v>
      </c>
      <c r="H2" s="8" t="s">
        <v>503</v>
      </c>
      <c r="I2" s="8" t="s">
        <v>504</v>
      </c>
      <c r="J2" s="8" t="s">
        <v>505</v>
      </c>
      <c r="K2" s="8" t="s">
        <v>506</v>
      </c>
      <c r="L2" s="8" t="s">
        <v>507</v>
      </c>
      <c r="M2" s="8" t="s">
        <v>508</v>
      </c>
      <c r="N2" s="8" t="s">
        <v>509</v>
      </c>
      <c r="O2" s="8" t="s">
        <v>510</v>
      </c>
      <c r="P2" s="8" t="s">
        <v>511</v>
      </c>
      <c r="Q2" s="8" t="s">
        <v>512</v>
      </c>
      <c r="R2" s="8" t="s">
        <v>513</v>
      </c>
      <c r="S2" s="8" t="s">
        <v>514</v>
      </c>
      <c r="T2" s="8" t="s">
        <v>515</v>
      </c>
      <c r="U2" s="8" t="s">
        <v>516</v>
      </c>
      <c r="V2" s="8" t="s">
        <v>517</v>
      </c>
      <c r="W2" s="8" t="s">
        <v>518</v>
      </c>
      <c r="X2" s="8" t="s">
        <v>519</v>
      </c>
      <c r="Y2" s="8" t="s">
        <v>520</v>
      </c>
      <c r="Z2" s="8" t="s">
        <v>521</v>
      </c>
      <c r="AA2" s="8" t="s">
        <v>522</v>
      </c>
    </row>
    <row r="3" spans="1:27" x14ac:dyDescent="0.3">
      <c r="A3" t="s">
        <v>342</v>
      </c>
      <c r="B3" t="s">
        <v>523</v>
      </c>
      <c r="C3" t="s">
        <v>342</v>
      </c>
      <c r="D3" t="s">
        <v>342</v>
      </c>
      <c r="E3" t="s">
        <v>342</v>
      </c>
      <c r="F3" t="s">
        <v>342</v>
      </c>
      <c r="G3" t="s">
        <v>342</v>
      </c>
      <c r="H3" t="s">
        <v>342</v>
      </c>
      <c r="I3" t="s">
        <v>342</v>
      </c>
      <c r="J3" t="s">
        <v>342</v>
      </c>
      <c r="K3" t="s">
        <v>342</v>
      </c>
      <c r="L3" t="s">
        <v>342</v>
      </c>
      <c r="M3" t="s">
        <v>342</v>
      </c>
      <c r="N3" t="s">
        <v>342</v>
      </c>
      <c r="O3" t="s">
        <v>342</v>
      </c>
      <c r="P3" t="s">
        <v>342</v>
      </c>
      <c r="Q3" t="s">
        <v>342</v>
      </c>
      <c r="R3" t="s">
        <v>342</v>
      </c>
      <c r="S3" t="s">
        <v>342</v>
      </c>
      <c r="T3" t="s">
        <v>342</v>
      </c>
      <c r="U3" t="s">
        <v>342</v>
      </c>
      <c r="V3" t="s">
        <v>342</v>
      </c>
      <c r="W3" t="s">
        <v>524</v>
      </c>
      <c r="X3" t="s">
        <v>525</v>
      </c>
      <c r="Y3" t="s">
        <v>526</v>
      </c>
      <c r="Z3" t="s">
        <v>527</v>
      </c>
      <c r="AA3" t="s">
        <v>525</v>
      </c>
    </row>
    <row r="4" spans="1:27" x14ac:dyDescent="0.3">
      <c r="A4" t="s">
        <v>528</v>
      </c>
      <c r="B4" t="s">
        <v>503</v>
      </c>
      <c r="C4" t="s">
        <v>529</v>
      </c>
      <c r="D4" t="s">
        <v>530</v>
      </c>
      <c r="E4" t="s">
        <v>531</v>
      </c>
      <c r="F4" t="s">
        <v>532</v>
      </c>
      <c r="G4" t="s">
        <v>533</v>
      </c>
      <c r="H4" t="s">
        <v>534</v>
      </c>
      <c r="I4" t="s">
        <v>535</v>
      </c>
      <c r="J4" t="s">
        <v>536</v>
      </c>
      <c r="K4" t="s">
        <v>537</v>
      </c>
      <c r="L4" t="s">
        <v>538</v>
      </c>
      <c r="M4" t="s">
        <v>539</v>
      </c>
      <c r="N4" t="s">
        <v>540</v>
      </c>
      <c r="O4" t="s">
        <v>541</v>
      </c>
      <c r="P4" t="s">
        <v>542</v>
      </c>
      <c r="Q4" t="s">
        <v>543</v>
      </c>
      <c r="R4" t="s">
        <v>544</v>
      </c>
      <c r="S4" t="s">
        <v>545</v>
      </c>
      <c r="T4" t="s">
        <v>546</v>
      </c>
      <c r="U4" t="s">
        <v>547</v>
      </c>
      <c r="V4" t="s">
        <v>548</v>
      </c>
      <c r="X4" t="s">
        <v>527</v>
      </c>
      <c r="AA4" t="s">
        <v>549</v>
      </c>
    </row>
    <row r="5" spans="1:27" x14ac:dyDescent="0.3">
      <c r="A5" t="s">
        <v>550</v>
      </c>
      <c r="B5" t="s">
        <v>504</v>
      </c>
      <c r="C5" t="s">
        <v>551</v>
      </c>
      <c r="D5" t="s">
        <v>552</v>
      </c>
      <c r="E5" t="s">
        <v>553</v>
      </c>
      <c r="F5" t="s">
        <v>554</v>
      </c>
      <c r="G5" t="s">
        <v>555</v>
      </c>
      <c r="H5" t="s">
        <v>556</v>
      </c>
      <c r="I5" t="s">
        <v>557</v>
      </c>
      <c r="J5" t="s">
        <v>558</v>
      </c>
      <c r="K5" t="s">
        <v>559</v>
      </c>
      <c r="L5" t="s">
        <v>560</v>
      </c>
      <c r="M5" t="s">
        <v>561</v>
      </c>
      <c r="N5" t="s">
        <v>562</v>
      </c>
      <c r="O5" t="s">
        <v>563</v>
      </c>
      <c r="P5" t="s">
        <v>564</v>
      </c>
      <c r="Q5" t="s">
        <v>565</v>
      </c>
      <c r="R5" t="s">
        <v>566</v>
      </c>
      <c r="S5" t="s">
        <v>567</v>
      </c>
      <c r="T5" t="s">
        <v>568</v>
      </c>
      <c r="U5" t="s">
        <v>569</v>
      </c>
      <c r="V5" t="s">
        <v>570</v>
      </c>
      <c r="X5" t="s">
        <v>549</v>
      </c>
      <c r="AA5" t="s">
        <v>527</v>
      </c>
    </row>
    <row r="6" spans="1:27" x14ac:dyDescent="0.3">
      <c r="A6" t="s">
        <v>571</v>
      </c>
      <c r="B6" t="s">
        <v>505</v>
      </c>
      <c r="C6" t="s">
        <v>572</v>
      </c>
      <c r="D6" t="s">
        <v>573</v>
      </c>
      <c r="E6" t="s">
        <v>574</v>
      </c>
      <c r="H6" t="s">
        <v>575</v>
      </c>
      <c r="I6" t="s">
        <v>576</v>
      </c>
      <c r="J6" t="s">
        <v>557</v>
      </c>
      <c r="K6" t="s">
        <v>577</v>
      </c>
      <c r="L6" t="s">
        <v>578</v>
      </c>
      <c r="M6" t="s">
        <v>579</v>
      </c>
      <c r="N6" t="s">
        <v>580</v>
      </c>
      <c r="O6" t="s">
        <v>581</v>
      </c>
      <c r="P6" t="s">
        <v>582</v>
      </c>
      <c r="Q6" t="s">
        <v>583</v>
      </c>
      <c r="R6" t="s">
        <v>584</v>
      </c>
      <c r="S6" t="s">
        <v>557</v>
      </c>
      <c r="T6" t="s">
        <v>585</v>
      </c>
      <c r="U6" t="s">
        <v>586</v>
      </c>
      <c r="V6" t="s">
        <v>587</v>
      </c>
      <c r="AA6" t="s">
        <v>524</v>
      </c>
    </row>
    <row r="7" spans="1:27" x14ac:dyDescent="0.3">
      <c r="A7" t="s">
        <v>588</v>
      </c>
      <c r="B7" t="s">
        <v>506</v>
      </c>
      <c r="C7" t="s">
        <v>589</v>
      </c>
      <c r="E7" t="s">
        <v>530</v>
      </c>
      <c r="H7" t="s">
        <v>557</v>
      </c>
      <c r="K7" t="s">
        <v>557</v>
      </c>
      <c r="L7" t="s">
        <v>557</v>
      </c>
      <c r="M7" t="s">
        <v>590</v>
      </c>
      <c r="N7" t="s">
        <v>591</v>
      </c>
      <c r="O7" t="s">
        <v>592</v>
      </c>
      <c r="P7" t="s">
        <v>557</v>
      </c>
      <c r="Q7" t="s">
        <v>593</v>
      </c>
      <c r="R7" t="s">
        <v>594</v>
      </c>
      <c r="T7" t="s">
        <v>557</v>
      </c>
      <c r="U7" t="s">
        <v>595</v>
      </c>
      <c r="V7" t="s">
        <v>596</v>
      </c>
      <c r="AA7" t="s">
        <v>526</v>
      </c>
    </row>
    <row r="8" spans="1:27" x14ac:dyDescent="0.3">
      <c r="A8" t="s">
        <v>597</v>
      </c>
      <c r="B8" t="s">
        <v>507</v>
      </c>
      <c r="C8" t="s">
        <v>598</v>
      </c>
      <c r="E8" t="s">
        <v>599</v>
      </c>
      <c r="M8" t="s">
        <v>600</v>
      </c>
      <c r="N8" t="s">
        <v>601</v>
      </c>
      <c r="O8" t="s">
        <v>557</v>
      </c>
      <c r="Q8" t="s">
        <v>602</v>
      </c>
      <c r="R8" t="s">
        <v>603</v>
      </c>
      <c r="U8" t="s">
        <v>604</v>
      </c>
      <c r="V8" t="s">
        <v>557</v>
      </c>
    </row>
    <row r="9" spans="1:27" x14ac:dyDescent="0.3">
      <c r="A9" t="s">
        <v>605</v>
      </c>
      <c r="B9" t="s">
        <v>508</v>
      </c>
      <c r="C9" t="s">
        <v>606</v>
      </c>
      <c r="E9" t="s">
        <v>607</v>
      </c>
      <c r="M9" t="s">
        <v>608</v>
      </c>
      <c r="N9" t="s">
        <v>609</v>
      </c>
      <c r="Q9" t="s">
        <v>610</v>
      </c>
      <c r="R9" t="s">
        <v>611</v>
      </c>
      <c r="U9" t="s">
        <v>612</v>
      </c>
    </row>
    <row r="10" spans="1:27" x14ac:dyDescent="0.3">
      <c r="A10" t="s">
        <v>613</v>
      </c>
      <c r="B10" t="s">
        <v>509</v>
      </c>
      <c r="C10" t="s">
        <v>557</v>
      </c>
      <c r="E10" t="s">
        <v>614</v>
      </c>
      <c r="M10" t="s">
        <v>615</v>
      </c>
      <c r="N10" t="s">
        <v>616</v>
      </c>
      <c r="Q10" t="s">
        <v>557</v>
      </c>
      <c r="R10" t="s">
        <v>617</v>
      </c>
      <c r="U10" t="s">
        <v>618</v>
      </c>
    </row>
    <row r="11" spans="1:27" x14ac:dyDescent="0.3">
      <c r="A11" t="s">
        <v>619</v>
      </c>
      <c r="B11" t="s">
        <v>510</v>
      </c>
      <c r="M11" t="s">
        <v>620</v>
      </c>
      <c r="N11" t="s">
        <v>621</v>
      </c>
      <c r="R11" t="s">
        <v>622</v>
      </c>
      <c r="U11" t="s">
        <v>557</v>
      </c>
    </row>
    <row r="12" spans="1:27" x14ac:dyDescent="0.3">
      <c r="A12" t="s">
        <v>623</v>
      </c>
      <c r="B12" t="s">
        <v>624</v>
      </c>
      <c r="M12" t="s">
        <v>625</v>
      </c>
      <c r="N12" t="s">
        <v>626</v>
      </c>
      <c r="R12" t="s">
        <v>627</v>
      </c>
    </row>
    <row r="13" spans="1:27" x14ac:dyDescent="0.3">
      <c r="A13" t="s">
        <v>628</v>
      </c>
      <c r="B13" t="s">
        <v>511</v>
      </c>
      <c r="M13" t="s">
        <v>557</v>
      </c>
      <c r="N13" t="s">
        <v>629</v>
      </c>
      <c r="R13" t="s">
        <v>557</v>
      </c>
    </row>
    <row r="14" spans="1:27" x14ac:dyDescent="0.3">
      <c r="A14" t="s">
        <v>630</v>
      </c>
      <c r="B14" t="s">
        <v>512</v>
      </c>
      <c r="N14" t="s">
        <v>557</v>
      </c>
    </row>
    <row r="15" spans="1:27" x14ac:dyDescent="0.3">
      <c r="A15" t="s">
        <v>631</v>
      </c>
      <c r="B15" t="s">
        <v>513</v>
      </c>
    </row>
    <row r="16" spans="1:27" x14ac:dyDescent="0.3">
      <c r="A16" t="s">
        <v>632</v>
      </c>
      <c r="B16" t="s">
        <v>633</v>
      </c>
    </row>
    <row r="17" spans="1:21" x14ac:dyDescent="0.3">
      <c r="A17" t="s">
        <v>634</v>
      </c>
      <c r="B17" t="s">
        <v>635</v>
      </c>
    </row>
    <row r="18" spans="1:21" x14ac:dyDescent="0.3">
      <c r="A18" t="s">
        <v>636</v>
      </c>
      <c r="B18" t="s">
        <v>514</v>
      </c>
    </row>
    <row r="19" spans="1:21" x14ac:dyDescent="0.3">
      <c r="A19" t="s">
        <v>637</v>
      </c>
      <c r="B19" t="s">
        <v>515</v>
      </c>
    </row>
    <row r="20" spans="1:21" x14ac:dyDescent="0.3">
      <c r="A20" t="s">
        <v>638</v>
      </c>
      <c r="B20" t="s">
        <v>516</v>
      </c>
    </row>
    <row r="21" spans="1:21" x14ac:dyDescent="0.3">
      <c r="A21" t="s">
        <v>639</v>
      </c>
      <c r="B21" t="s">
        <v>517</v>
      </c>
    </row>
    <row r="22" spans="1:21" x14ac:dyDescent="0.3">
      <c r="A22" t="s">
        <v>557</v>
      </c>
    </row>
    <row r="24" spans="1:21" s="3" customFormat="1" x14ac:dyDescent="0.3"/>
    <row r="29" spans="1:21" x14ac:dyDescent="0.3">
      <c r="A29" s="8" t="s">
        <v>498</v>
      </c>
      <c r="D29" s="8">
        <v>1</v>
      </c>
      <c r="E29" s="8">
        <v>2</v>
      </c>
      <c r="F29" s="8">
        <v>3</v>
      </c>
      <c r="G29" s="8">
        <v>4</v>
      </c>
      <c r="H29" s="8">
        <v>5</v>
      </c>
      <c r="I29" s="8">
        <v>6</v>
      </c>
      <c r="J29" s="8">
        <v>7</v>
      </c>
      <c r="K29" s="8">
        <v>8</v>
      </c>
      <c r="L29" s="8">
        <v>9</v>
      </c>
      <c r="M29" s="8">
        <v>10</v>
      </c>
      <c r="N29" s="8">
        <v>11</v>
      </c>
      <c r="O29" s="8">
        <v>12</v>
      </c>
      <c r="P29" s="8">
        <v>13</v>
      </c>
      <c r="Q29" s="8">
        <v>14</v>
      </c>
      <c r="R29" s="8">
        <v>15</v>
      </c>
      <c r="S29" s="8">
        <v>16</v>
      </c>
      <c r="T29" s="8">
        <v>17</v>
      </c>
      <c r="U29" s="8">
        <v>18</v>
      </c>
    </row>
    <row r="30" spans="1:21" x14ac:dyDescent="0.3">
      <c r="A30" t="s">
        <v>342</v>
      </c>
      <c r="D30" t="s">
        <v>342</v>
      </c>
      <c r="E30" t="s">
        <v>342</v>
      </c>
      <c r="F30" t="s">
        <v>342</v>
      </c>
      <c r="G30" t="s">
        <v>342</v>
      </c>
      <c r="H30" t="s">
        <v>342</v>
      </c>
      <c r="I30" t="s">
        <v>342</v>
      </c>
      <c r="J30" t="s">
        <v>342</v>
      </c>
      <c r="K30" t="s">
        <v>342</v>
      </c>
      <c r="M30" t="s">
        <v>342</v>
      </c>
      <c r="N30" t="s">
        <v>342</v>
      </c>
      <c r="O30" t="s">
        <v>342</v>
      </c>
      <c r="Q30" t="s">
        <v>342</v>
      </c>
      <c r="S30" t="s">
        <v>342</v>
      </c>
      <c r="T30" t="s">
        <v>342</v>
      </c>
      <c r="U30" t="s">
        <v>342</v>
      </c>
    </row>
    <row r="31" spans="1:21" x14ac:dyDescent="0.3">
      <c r="A31" t="s">
        <v>528</v>
      </c>
      <c r="B31">
        <v>1</v>
      </c>
      <c r="D31" t="s">
        <v>534</v>
      </c>
      <c r="E31" t="s">
        <v>535</v>
      </c>
      <c r="F31" t="s">
        <v>536</v>
      </c>
      <c r="G31" t="s">
        <v>537</v>
      </c>
      <c r="H31" t="s">
        <v>538</v>
      </c>
      <c r="I31" t="s">
        <v>539</v>
      </c>
      <c r="J31" t="s">
        <v>540</v>
      </c>
      <c r="K31" t="s">
        <v>541</v>
      </c>
      <c r="M31" t="s">
        <v>542</v>
      </c>
      <c r="N31" t="s">
        <v>543</v>
      </c>
      <c r="O31" t="s">
        <v>544</v>
      </c>
      <c r="Q31" t="s">
        <v>545</v>
      </c>
      <c r="S31" t="s">
        <v>546</v>
      </c>
      <c r="T31" t="s">
        <v>547</v>
      </c>
      <c r="U31" t="s">
        <v>548</v>
      </c>
    </row>
    <row r="32" spans="1:21" x14ac:dyDescent="0.3">
      <c r="A32" t="s">
        <v>550</v>
      </c>
      <c r="B32">
        <v>2</v>
      </c>
      <c r="D32" t="s">
        <v>556</v>
      </c>
      <c r="E32" t="s">
        <v>557</v>
      </c>
      <c r="F32" t="s">
        <v>558</v>
      </c>
      <c r="G32" t="s">
        <v>559</v>
      </c>
      <c r="H32" t="s">
        <v>560</v>
      </c>
      <c r="I32" t="s">
        <v>561</v>
      </c>
      <c r="J32" t="s">
        <v>562</v>
      </c>
      <c r="K32" t="s">
        <v>563</v>
      </c>
      <c r="M32" t="s">
        <v>564</v>
      </c>
      <c r="N32" t="s">
        <v>565</v>
      </c>
      <c r="O32" t="s">
        <v>566</v>
      </c>
      <c r="Q32" t="s">
        <v>567</v>
      </c>
      <c r="S32" t="s">
        <v>568</v>
      </c>
      <c r="T32" t="s">
        <v>569</v>
      </c>
      <c r="U32" t="s">
        <v>570</v>
      </c>
    </row>
    <row r="33" spans="1:21" x14ac:dyDescent="0.3">
      <c r="A33" t="s">
        <v>571</v>
      </c>
      <c r="B33">
        <v>3</v>
      </c>
      <c r="D33" t="s">
        <v>575</v>
      </c>
      <c r="E33" t="s">
        <v>576</v>
      </c>
      <c r="F33" t="s">
        <v>557</v>
      </c>
      <c r="G33" t="s">
        <v>577</v>
      </c>
      <c r="H33" t="s">
        <v>578</v>
      </c>
      <c r="I33" t="s">
        <v>579</v>
      </c>
      <c r="J33" t="s">
        <v>580</v>
      </c>
      <c r="K33" t="s">
        <v>581</v>
      </c>
      <c r="M33" t="s">
        <v>582</v>
      </c>
      <c r="N33" t="s">
        <v>583</v>
      </c>
      <c r="O33" t="s">
        <v>584</v>
      </c>
      <c r="Q33" t="s">
        <v>557</v>
      </c>
      <c r="S33" t="s">
        <v>585</v>
      </c>
      <c r="T33" t="s">
        <v>586</v>
      </c>
      <c r="U33" t="s">
        <v>587</v>
      </c>
    </row>
    <row r="34" spans="1:21" x14ac:dyDescent="0.3">
      <c r="A34" t="s">
        <v>588</v>
      </c>
      <c r="B34">
        <v>4</v>
      </c>
      <c r="D34" t="s">
        <v>557</v>
      </c>
      <c r="G34" t="s">
        <v>557</v>
      </c>
      <c r="H34" t="s">
        <v>557</v>
      </c>
      <c r="I34" t="s">
        <v>590</v>
      </c>
      <c r="J34" t="s">
        <v>591</v>
      </c>
      <c r="K34" t="s">
        <v>592</v>
      </c>
      <c r="M34" t="s">
        <v>557</v>
      </c>
      <c r="N34" t="s">
        <v>593</v>
      </c>
      <c r="O34" t="s">
        <v>594</v>
      </c>
      <c r="S34" t="s">
        <v>557</v>
      </c>
      <c r="T34" t="s">
        <v>595</v>
      </c>
      <c r="U34" t="s">
        <v>596</v>
      </c>
    </row>
    <row r="35" spans="1:21" x14ac:dyDescent="0.3">
      <c r="A35" t="s">
        <v>597</v>
      </c>
      <c r="B35">
        <v>5</v>
      </c>
      <c r="I35" t="s">
        <v>600</v>
      </c>
      <c r="J35" t="s">
        <v>601</v>
      </c>
      <c r="K35" t="s">
        <v>557</v>
      </c>
      <c r="N35" t="s">
        <v>602</v>
      </c>
      <c r="O35" t="s">
        <v>603</v>
      </c>
      <c r="T35" t="s">
        <v>604</v>
      </c>
      <c r="U35" t="s">
        <v>557</v>
      </c>
    </row>
    <row r="36" spans="1:21" x14ac:dyDescent="0.3">
      <c r="A36" t="s">
        <v>605</v>
      </c>
      <c r="B36">
        <v>6</v>
      </c>
      <c r="I36" t="s">
        <v>608</v>
      </c>
      <c r="J36" t="s">
        <v>609</v>
      </c>
      <c r="N36" t="s">
        <v>610</v>
      </c>
      <c r="O36" t="s">
        <v>611</v>
      </c>
      <c r="T36" t="s">
        <v>612</v>
      </c>
    </row>
    <row r="37" spans="1:21" x14ac:dyDescent="0.3">
      <c r="A37" t="s">
        <v>613</v>
      </c>
      <c r="B37">
        <v>7</v>
      </c>
      <c r="I37" t="s">
        <v>615</v>
      </c>
      <c r="J37" t="s">
        <v>616</v>
      </c>
      <c r="N37" t="s">
        <v>557</v>
      </c>
      <c r="O37" t="s">
        <v>617</v>
      </c>
      <c r="T37" t="s">
        <v>618</v>
      </c>
    </row>
    <row r="38" spans="1:21" x14ac:dyDescent="0.3">
      <c r="A38" t="s">
        <v>619</v>
      </c>
      <c r="B38">
        <v>8</v>
      </c>
      <c r="I38" t="s">
        <v>620</v>
      </c>
      <c r="J38" t="s">
        <v>621</v>
      </c>
      <c r="O38" t="s">
        <v>622</v>
      </c>
      <c r="T38" t="s">
        <v>557</v>
      </c>
    </row>
    <row r="39" spans="1:21" x14ac:dyDescent="0.3">
      <c r="A39" t="s">
        <v>623</v>
      </c>
      <c r="B39">
        <v>9</v>
      </c>
      <c r="I39" t="s">
        <v>625</v>
      </c>
      <c r="J39" t="s">
        <v>626</v>
      </c>
      <c r="O39" t="s">
        <v>627</v>
      </c>
    </row>
    <row r="40" spans="1:21" x14ac:dyDescent="0.3">
      <c r="A40" t="s">
        <v>628</v>
      </c>
      <c r="B40">
        <v>10</v>
      </c>
      <c r="I40" t="s">
        <v>557</v>
      </c>
      <c r="J40" t="s">
        <v>629</v>
      </c>
      <c r="O40" t="s">
        <v>557</v>
      </c>
    </row>
    <row r="41" spans="1:21" x14ac:dyDescent="0.3">
      <c r="A41" t="s">
        <v>630</v>
      </c>
      <c r="B41">
        <v>11</v>
      </c>
      <c r="J41" t="s">
        <v>557</v>
      </c>
    </row>
    <row r="42" spans="1:21" x14ac:dyDescent="0.3">
      <c r="A42" t="s">
        <v>631</v>
      </c>
      <c r="B42">
        <v>12</v>
      </c>
    </row>
    <row r="43" spans="1:21" x14ac:dyDescent="0.3">
      <c r="A43" t="s">
        <v>632</v>
      </c>
      <c r="B43">
        <v>13</v>
      </c>
    </row>
    <row r="44" spans="1:21" x14ac:dyDescent="0.3">
      <c r="A44" t="s">
        <v>634</v>
      </c>
      <c r="B44">
        <v>14</v>
      </c>
    </row>
    <row r="45" spans="1:21" x14ac:dyDescent="0.3">
      <c r="A45" t="s">
        <v>636</v>
      </c>
      <c r="B45">
        <v>15</v>
      </c>
    </row>
    <row r="46" spans="1:21" x14ac:dyDescent="0.3">
      <c r="A46" t="s">
        <v>637</v>
      </c>
      <c r="B46">
        <v>16</v>
      </c>
    </row>
    <row r="47" spans="1:21" x14ac:dyDescent="0.3">
      <c r="A47" t="s">
        <v>638</v>
      </c>
      <c r="B47">
        <v>17</v>
      </c>
    </row>
    <row r="48" spans="1:21" x14ac:dyDescent="0.3">
      <c r="A48" t="s">
        <v>639</v>
      </c>
      <c r="B48">
        <v>18</v>
      </c>
    </row>
    <row r="49" spans="1:2" x14ac:dyDescent="0.3">
      <c r="A49" t="s">
        <v>557</v>
      </c>
      <c r="B49">
        <v>19</v>
      </c>
    </row>
    <row r="54" spans="1:2" x14ac:dyDescent="0.3">
      <c r="A54" s="3" t="s">
        <v>640</v>
      </c>
      <c r="B54" s="3"/>
    </row>
    <row r="55" spans="1:2" x14ac:dyDescent="0.3">
      <c r="A55" s="3">
        <v>1</v>
      </c>
      <c r="B55" s="3" t="str" cm="1">
        <f t="array" ref="B55:B59">CHOOSE(A55,sch!$D$30:$D$34,sch!E30:E32,sch!$F$30:$F$33,sch!$G$30:$G$34,sch!$H$30:$H$34,sch!$I$30:$I$40,sch!$J$30:$J$41,sch!$K$30:$K$35,sch!$L$30,sch!$M$30:$M$34,sch!$N$30:$N$37,sch!$O$30:$O$40,sch!$P$30,sch!$Q$30:$Q$33,sch!$R$30,sch!$S$30:$S$34,sch!$T$30:$T$38,sch!$U$30:$U$35)</f>
        <v>&lt;Please Select&gt;</v>
      </c>
    </row>
    <row r="56" spans="1:2" x14ac:dyDescent="0.3">
      <c r="B56" t="str">
        <v>Assistive technologies including telecare</v>
      </c>
    </row>
    <row r="57" spans="1:2" x14ac:dyDescent="0.3">
      <c r="B57" t="str">
        <v>Digital participation services</v>
      </c>
    </row>
    <row r="58" spans="1:2" x14ac:dyDescent="0.3">
      <c r="B58" t="str">
        <v>Community based equipment</v>
      </c>
    </row>
    <row r="59" spans="1:2" x14ac:dyDescent="0.3">
      <c r="B59" t="str">
        <v>Other</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2E6B-879D-4381-997D-D92010704BBF}">
  <sheetPr codeName="Sheet10">
    <tabColor rgb="FFFFFF00"/>
  </sheetPr>
  <dimension ref="A1:M1979"/>
  <sheetViews>
    <sheetView workbookViewId="0"/>
  </sheetViews>
  <sheetFormatPr defaultRowHeight="14.4" x14ac:dyDescent="0.3"/>
  <cols>
    <col min="1" max="1" width="11.6640625" customWidth="1"/>
    <col min="3" max="12" width="13.88671875" customWidth="1"/>
  </cols>
  <sheetData>
    <row r="1" spans="1:13" s="8" customFormat="1" x14ac:dyDescent="0.3">
      <c r="A1" s="8" t="s">
        <v>641</v>
      </c>
      <c r="B1" s="8" t="s">
        <v>642</v>
      </c>
      <c r="C1" s="8" t="s">
        <v>643</v>
      </c>
      <c r="D1" s="8" t="s">
        <v>644</v>
      </c>
      <c r="E1" s="8" t="s">
        <v>374</v>
      </c>
      <c r="F1" s="8" t="s">
        <v>375</v>
      </c>
      <c r="G1" s="8" t="s">
        <v>376</v>
      </c>
      <c r="H1" s="8" t="s">
        <v>377</v>
      </c>
      <c r="I1" s="8" t="s">
        <v>378</v>
      </c>
      <c r="J1" s="8" t="s">
        <v>379</v>
      </c>
      <c r="K1" s="8" t="s">
        <v>645</v>
      </c>
      <c r="L1" s="8" t="s">
        <v>646</v>
      </c>
      <c r="M1" s="8" t="s">
        <v>647</v>
      </c>
    </row>
    <row r="2" spans="1:13" x14ac:dyDescent="0.3">
      <c r="A2" t="str">
        <f>B2&amp;C2</f>
        <v>1Enfield</v>
      </c>
      <c r="B2">
        <f>IF(C2=C1, B1+1, 1)</f>
        <v>1</v>
      </c>
      <c r="C2" t="s">
        <v>120</v>
      </c>
      <c r="D2" t="s">
        <v>648</v>
      </c>
      <c r="E2">
        <v>14</v>
      </c>
      <c r="F2" t="s">
        <v>649</v>
      </c>
      <c r="G2" t="s">
        <v>650</v>
      </c>
      <c r="H2" t="s">
        <v>630</v>
      </c>
      <c r="I2" t="s">
        <v>565</v>
      </c>
      <c r="J2" t="s">
        <v>532</v>
      </c>
      <c r="K2">
        <v>664000</v>
      </c>
      <c r="L2">
        <v>6</v>
      </c>
      <c r="M2" t="s">
        <v>651</v>
      </c>
    </row>
    <row r="3" spans="1:13" x14ac:dyDescent="0.3">
      <c r="A3" t="str">
        <f t="shared" ref="A3:A66" si="0">B3&amp;C3</f>
        <v>2Enfield</v>
      </c>
      <c r="B3">
        <f t="shared" ref="B3:B66" si="1">IF(C3=C2, B2+1, 1)</f>
        <v>2</v>
      </c>
      <c r="C3" t="s">
        <v>120</v>
      </c>
      <c r="D3" t="s">
        <v>648</v>
      </c>
      <c r="E3">
        <v>15</v>
      </c>
      <c r="F3" t="s">
        <v>652</v>
      </c>
      <c r="G3" t="s">
        <v>652</v>
      </c>
      <c r="H3" t="s">
        <v>639</v>
      </c>
      <c r="I3" t="s">
        <v>653</v>
      </c>
      <c r="J3" t="s">
        <v>532</v>
      </c>
      <c r="K3">
        <v>49800</v>
      </c>
      <c r="L3" t="s">
        <v>653</v>
      </c>
      <c r="M3" t="s">
        <v>654</v>
      </c>
    </row>
    <row r="4" spans="1:13" x14ac:dyDescent="0.3">
      <c r="A4" t="str">
        <f t="shared" si="0"/>
        <v>3Enfield</v>
      </c>
      <c r="B4">
        <f t="shared" si="1"/>
        <v>3</v>
      </c>
      <c r="C4" t="s">
        <v>120</v>
      </c>
      <c r="D4" t="s">
        <v>648</v>
      </c>
      <c r="E4">
        <v>18</v>
      </c>
      <c r="F4" t="s">
        <v>655</v>
      </c>
      <c r="G4" t="s">
        <v>656</v>
      </c>
      <c r="H4" t="s">
        <v>619</v>
      </c>
      <c r="I4" t="s">
        <v>563</v>
      </c>
      <c r="J4" t="s">
        <v>532</v>
      </c>
      <c r="K4">
        <v>498000</v>
      </c>
      <c r="L4">
        <v>6999</v>
      </c>
      <c r="M4" t="s">
        <v>657</v>
      </c>
    </row>
    <row r="5" spans="1:13" x14ac:dyDescent="0.3">
      <c r="A5" t="str">
        <f t="shared" si="0"/>
        <v>4Enfield</v>
      </c>
      <c r="B5">
        <f t="shared" si="1"/>
        <v>4</v>
      </c>
      <c r="C5" t="s">
        <v>120</v>
      </c>
      <c r="D5" t="s">
        <v>648</v>
      </c>
      <c r="E5">
        <v>19</v>
      </c>
      <c r="F5" t="s">
        <v>658</v>
      </c>
      <c r="G5" t="s">
        <v>659</v>
      </c>
      <c r="H5" t="s">
        <v>623</v>
      </c>
      <c r="I5" t="s">
        <v>653</v>
      </c>
      <c r="J5" t="s">
        <v>532</v>
      </c>
      <c r="K5">
        <v>90588</v>
      </c>
      <c r="L5">
        <v>8</v>
      </c>
      <c r="M5" t="s">
        <v>660</v>
      </c>
    </row>
    <row r="6" spans="1:13" x14ac:dyDescent="0.3">
      <c r="A6" t="str">
        <f t="shared" si="0"/>
        <v>5Enfield</v>
      </c>
      <c r="B6">
        <f t="shared" si="1"/>
        <v>5</v>
      </c>
      <c r="C6" t="s">
        <v>120</v>
      </c>
      <c r="D6" t="s">
        <v>648</v>
      </c>
      <c r="E6">
        <v>20</v>
      </c>
      <c r="F6" t="s">
        <v>661</v>
      </c>
      <c r="G6" t="s">
        <v>662</v>
      </c>
      <c r="H6" t="s">
        <v>638</v>
      </c>
      <c r="I6" t="s">
        <v>618</v>
      </c>
      <c r="J6" t="s">
        <v>532</v>
      </c>
      <c r="K6">
        <v>1437560</v>
      </c>
      <c r="L6">
        <v>19</v>
      </c>
      <c r="M6" t="s">
        <v>663</v>
      </c>
    </row>
    <row r="7" spans="1:13" x14ac:dyDescent="0.3">
      <c r="A7" t="str">
        <f t="shared" si="0"/>
        <v>6Enfield</v>
      </c>
      <c r="B7">
        <f t="shared" si="1"/>
        <v>6</v>
      </c>
      <c r="C7" t="s">
        <v>120</v>
      </c>
      <c r="D7" t="s">
        <v>648</v>
      </c>
      <c r="E7">
        <v>34</v>
      </c>
      <c r="F7" t="s">
        <v>664</v>
      </c>
      <c r="G7" t="s">
        <v>665</v>
      </c>
      <c r="H7" t="s">
        <v>613</v>
      </c>
      <c r="I7" t="s">
        <v>580</v>
      </c>
      <c r="J7" t="s">
        <v>554</v>
      </c>
      <c r="K7">
        <v>409000</v>
      </c>
      <c r="L7" t="s">
        <v>666</v>
      </c>
      <c r="M7" t="s">
        <v>660</v>
      </c>
    </row>
    <row r="8" spans="1:13" x14ac:dyDescent="0.3">
      <c r="A8" t="str">
        <f t="shared" si="0"/>
        <v>7Enfield</v>
      </c>
      <c r="B8">
        <f t="shared" si="1"/>
        <v>7</v>
      </c>
      <c r="C8" t="s">
        <v>120</v>
      </c>
      <c r="D8" t="s">
        <v>648</v>
      </c>
      <c r="E8">
        <v>35</v>
      </c>
      <c r="F8" t="s">
        <v>667</v>
      </c>
      <c r="G8" t="s">
        <v>668</v>
      </c>
      <c r="H8" t="s">
        <v>628</v>
      </c>
      <c r="I8" t="s">
        <v>542</v>
      </c>
      <c r="J8" t="s">
        <v>554</v>
      </c>
      <c r="K8">
        <v>137000</v>
      </c>
      <c r="L8" t="s">
        <v>669</v>
      </c>
      <c r="M8" t="s">
        <v>660</v>
      </c>
    </row>
    <row r="9" spans="1:13" x14ac:dyDescent="0.3">
      <c r="A9" t="str">
        <f t="shared" si="0"/>
        <v>8Enfield</v>
      </c>
      <c r="B9">
        <f t="shared" si="1"/>
        <v>8</v>
      </c>
      <c r="C9" t="s">
        <v>120</v>
      </c>
      <c r="D9" t="s">
        <v>648</v>
      </c>
      <c r="E9">
        <v>36</v>
      </c>
      <c r="F9" t="s">
        <v>670</v>
      </c>
      <c r="G9" t="s">
        <v>671</v>
      </c>
      <c r="H9" t="s">
        <v>613</v>
      </c>
      <c r="I9" t="s">
        <v>591</v>
      </c>
      <c r="J9" t="s">
        <v>554</v>
      </c>
      <c r="K9">
        <v>576000</v>
      </c>
      <c r="L9" t="s">
        <v>672</v>
      </c>
      <c r="M9" t="s">
        <v>660</v>
      </c>
    </row>
    <row r="10" spans="1:13" x14ac:dyDescent="0.3">
      <c r="A10" t="str">
        <f t="shared" si="0"/>
        <v>1Coventry</v>
      </c>
      <c r="B10">
        <f t="shared" si="1"/>
        <v>1</v>
      </c>
      <c r="C10" t="s">
        <v>94</v>
      </c>
      <c r="D10" t="s">
        <v>673</v>
      </c>
      <c r="E10">
        <v>19</v>
      </c>
      <c r="F10" t="s">
        <v>674</v>
      </c>
      <c r="G10" t="s">
        <v>675</v>
      </c>
      <c r="H10" t="s">
        <v>613</v>
      </c>
      <c r="I10" t="s">
        <v>591</v>
      </c>
      <c r="J10" t="s">
        <v>554</v>
      </c>
      <c r="K10">
        <v>3313437</v>
      </c>
      <c r="L10">
        <v>0</v>
      </c>
      <c r="M10" t="s">
        <v>660</v>
      </c>
    </row>
    <row r="11" spans="1:13" x14ac:dyDescent="0.3">
      <c r="A11" t="str">
        <f t="shared" si="0"/>
        <v>2Coventry</v>
      </c>
      <c r="B11">
        <f t="shared" si="1"/>
        <v>2</v>
      </c>
      <c r="C11" t="s">
        <v>94</v>
      </c>
      <c r="D11" t="s">
        <v>673</v>
      </c>
      <c r="E11">
        <v>19</v>
      </c>
      <c r="F11" t="s">
        <v>674</v>
      </c>
      <c r="G11" t="s">
        <v>676</v>
      </c>
      <c r="H11" t="s">
        <v>631</v>
      </c>
      <c r="I11" t="s">
        <v>584</v>
      </c>
      <c r="J11" t="s">
        <v>532</v>
      </c>
      <c r="K11">
        <v>1267017</v>
      </c>
      <c r="L11">
        <v>748</v>
      </c>
      <c r="M11" t="s">
        <v>525</v>
      </c>
    </row>
    <row r="12" spans="1:13" x14ac:dyDescent="0.3">
      <c r="A12" t="str">
        <f t="shared" si="0"/>
        <v>3Coventry</v>
      </c>
      <c r="B12">
        <f t="shared" si="1"/>
        <v>3</v>
      </c>
      <c r="C12" t="s">
        <v>94</v>
      </c>
      <c r="D12" t="s">
        <v>673</v>
      </c>
      <c r="E12">
        <v>19</v>
      </c>
      <c r="F12" t="s">
        <v>674</v>
      </c>
      <c r="G12" t="s">
        <v>677</v>
      </c>
      <c r="H12" t="s">
        <v>630</v>
      </c>
      <c r="I12" t="s">
        <v>610</v>
      </c>
      <c r="J12" t="s">
        <v>532</v>
      </c>
      <c r="K12">
        <v>1285227</v>
      </c>
      <c r="L12">
        <v>212</v>
      </c>
      <c r="M12" t="s">
        <v>651</v>
      </c>
    </row>
    <row r="13" spans="1:13" x14ac:dyDescent="0.3">
      <c r="A13" t="str">
        <f t="shared" si="0"/>
        <v>4Coventry</v>
      </c>
      <c r="B13">
        <f t="shared" si="1"/>
        <v>4</v>
      </c>
      <c r="C13" t="s">
        <v>94</v>
      </c>
      <c r="D13" t="s">
        <v>673</v>
      </c>
      <c r="E13">
        <v>19</v>
      </c>
      <c r="F13" t="s">
        <v>674</v>
      </c>
      <c r="G13" t="s">
        <v>678</v>
      </c>
      <c r="H13" t="s">
        <v>613</v>
      </c>
      <c r="I13" t="s">
        <v>580</v>
      </c>
      <c r="J13" t="s">
        <v>532</v>
      </c>
      <c r="K13">
        <v>625312</v>
      </c>
      <c r="L13">
        <v>0</v>
      </c>
      <c r="M13" t="s">
        <v>660</v>
      </c>
    </row>
    <row r="14" spans="1:13" x14ac:dyDescent="0.3">
      <c r="A14" t="str">
        <f t="shared" si="0"/>
        <v>5Coventry</v>
      </c>
      <c r="B14">
        <f t="shared" si="1"/>
        <v>5</v>
      </c>
      <c r="C14" t="s">
        <v>94</v>
      </c>
      <c r="D14" t="s">
        <v>673</v>
      </c>
      <c r="E14">
        <v>19</v>
      </c>
      <c r="F14" t="s">
        <v>674</v>
      </c>
      <c r="G14" t="s">
        <v>679</v>
      </c>
      <c r="H14" t="s">
        <v>631</v>
      </c>
      <c r="I14" t="s">
        <v>584</v>
      </c>
      <c r="J14" t="s">
        <v>532</v>
      </c>
      <c r="K14">
        <v>33375</v>
      </c>
      <c r="L14">
        <v>16</v>
      </c>
      <c r="M14" t="s">
        <v>525</v>
      </c>
    </row>
    <row r="15" spans="1:13" x14ac:dyDescent="0.3">
      <c r="A15" t="str">
        <f t="shared" si="0"/>
        <v>6Coventry</v>
      </c>
      <c r="B15">
        <f t="shared" si="1"/>
        <v>6</v>
      </c>
      <c r="C15" t="s">
        <v>94</v>
      </c>
      <c r="D15" t="s">
        <v>673</v>
      </c>
      <c r="E15">
        <v>19</v>
      </c>
      <c r="F15" t="s">
        <v>674</v>
      </c>
      <c r="G15" t="s">
        <v>680</v>
      </c>
      <c r="H15" t="s">
        <v>557</v>
      </c>
      <c r="I15" t="s">
        <v>653</v>
      </c>
      <c r="J15" t="s">
        <v>532</v>
      </c>
      <c r="K15">
        <v>178000</v>
      </c>
      <c r="L15" t="s">
        <v>653</v>
      </c>
      <c r="M15" t="s">
        <v>660</v>
      </c>
    </row>
    <row r="16" spans="1:13" x14ac:dyDescent="0.3">
      <c r="A16" t="str">
        <f t="shared" si="0"/>
        <v>7Coventry</v>
      </c>
      <c r="B16">
        <f t="shared" si="1"/>
        <v>7</v>
      </c>
      <c r="C16" t="s">
        <v>94</v>
      </c>
      <c r="D16" t="s">
        <v>673</v>
      </c>
      <c r="E16">
        <v>19</v>
      </c>
      <c r="F16" t="s">
        <v>674</v>
      </c>
      <c r="G16" t="s">
        <v>681</v>
      </c>
      <c r="H16" t="s">
        <v>528</v>
      </c>
      <c r="I16" t="s">
        <v>575</v>
      </c>
      <c r="J16" t="s">
        <v>532</v>
      </c>
      <c r="K16">
        <v>300000</v>
      </c>
      <c r="L16">
        <v>600</v>
      </c>
      <c r="M16" t="s">
        <v>682</v>
      </c>
    </row>
    <row r="17" spans="1:13" x14ac:dyDescent="0.3">
      <c r="A17" t="str">
        <f t="shared" si="0"/>
        <v>1West Berkshire</v>
      </c>
      <c r="B17">
        <f t="shared" si="1"/>
        <v>1</v>
      </c>
      <c r="C17" t="s">
        <v>316</v>
      </c>
      <c r="D17" t="s">
        <v>683</v>
      </c>
      <c r="E17">
        <v>6</v>
      </c>
      <c r="F17" t="s">
        <v>684</v>
      </c>
      <c r="G17" t="s">
        <v>685</v>
      </c>
      <c r="H17" t="s">
        <v>619</v>
      </c>
      <c r="I17" t="s">
        <v>563</v>
      </c>
      <c r="J17" t="s">
        <v>532</v>
      </c>
      <c r="K17">
        <v>188450</v>
      </c>
      <c r="L17">
        <v>8193</v>
      </c>
      <c r="M17" t="s">
        <v>657</v>
      </c>
    </row>
    <row r="18" spans="1:13" x14ac:dyDescent="0.3">
      <c r="A18" t="str">
        <f t="shared" si="0"/>
        <v>2West Berkshire</v>
      </c>
      <c r="B18">
        <f t="shared" si="1"/>
        <v>2</v>
      </c>
      <c r="C18" t="s">
        <v>316</v>
      </c>
      <c r="D18" t="s">
        <v>683</v>
      </c>
      <c r="E18">
        <v>62</v>
      </c>
      <c r="F18" t="s">
        <v>554</v>
      </c>
      <c r="G18" t="s">
        <v>685</v>
      </c>
      <c r="H18" t="s">
        <v>631</v>
      </c>
      <c r="I18" t="s">
        <v>544</v>
      </c>
      <c r="J18" t="s">
        <v>554</v>
      </c>
      <c r="K18">
        <v>1365869</v>
      </c>
      <c r="L18">
        <v>71</v>
      </c>
      <c r="M18" t="s">
        <v>525</v>
      </c>
    </row>
    <row r="19" spans="1:13" x14ac:dyDescent="0.3">
      <c r="A19" t="str">
        <f t="shared" si="0"/>
        <v>1Rochdale</v>
      </c>
      <c r="B19">
        <f t="shared" si="1"/>
        <v>1</v>
      </c>
      <c r="C19" t="s">
        <v>240</v>
      </c>
      <c r="D19" t="s">
        <v>686</v>
      </c>
      <c r="E19">
        <v>8</v>
      </c>
      <c r="F19" t="s">
        <v>687</v>
      </c>
      <c r="G19" t="s">
        <v>688</v>
      </c>
      <c r="H19" t="s">
        <v>619</v>
      </c>
      <c r="I19" t="s">
        <v>592</v>
      </c>
      <c r="J19" t="s">
        <v>532</v>
      </c>
      <c r="K19">
        <v>39600</v>
      </c>
      <c r="L19">
        <v>1144</v>
      </c>
      <c r="M19" t="s">
        <v>657</v>
      </c>
    </row>
    <row r="20" spans="1:13" x14ac:dyDescent="0.3">
      <c r="A20" t="str">
        <f t="shared" si="0"/>
        <v>2Rochdale</v>
      </c>
      <c r="B20">
        <f t="shared" si="1"/>
        <v>2</v>
      </c>
      <c r="C20" t="s">
        <v>240</v>
      </c>
      <c r="D20" t="s">
        <v>686</v>
      </c>
      <c r="E20">
        <v>1</v>
      </c>
      <c r="F20" t="s">
        <v>689</v>
      </c>
      <c r="G20" t="s">
        <v>690</v>
      </c>
      <c r="H20" t="s">
        <v>528</v>
      </c>
      <c r="I20" t="s">
        <v>534</v>
      </c>
      <c r="J20" t="s">
        <v>532</v>
      </c>
      <c r="K20">
        <v>132000</v>
      </c>
      <c r="L20">
        <v>15</v>
      </c>
      <c r="M20" t="s">
        <v>682</v>
      </c>
    </row>
    <row r="21" spans="1:13" x14ac:dyDescent="0.3">
      <c r="A21" t="str">
        <f t="shared" si="0"/>
        <v>3Rochdale</v>
      </c>
      <c r="B21">
        <f t="shared" si="1"/>
        <v>3</v>
      </c>
      <c r="C21" t="s">
        <v>240</v>
      </c>
      <c r="D21" t="s">
        <v>686</v>
      </c>
      <c r="E21">
        <v>18</v>
      </c>
      <c r="F21" t="s">
        <v>691</v>
      </c>
      <c r="G21" t="s">
        <v>692</v>
      </c>
      <c r="H21" t="s">
        <v>639</v>
      </c>
      <c r="I21" t="s">
        <v>653</v>
      </c>
      <c r="J21" t="s">
        <v>532</v>
      </c>
      <c r="K21">
        <v>231000</v>
      </c>
      <c r="L21" t="s">
        <v>653</v>
      </c>
      <c r="M21" t="s">
        <v>654</v>
      </c>
    </row>
    <row r="22" spans="1:13" x14ac:dyDescent="0.3">
      <c r="A22" t="str">
        <f t="shared" si="0"/>
        <v>4Rochdale</v>
      </c>
      <c r="B22">
        <f t="shared" si="1"/>
        <v>4</v>
      </c>
      <c r="C22" t="s">
        <v>240</v>
      </c>
      <c r="D22" t="s">
        <v>686</v>
      </c>
      <c r="E22">
        <v>4</v>
      </c>
      <c r="F22" t="s">
        <v>693</v>
      </c>
      <c r="G22" t="s">
        <v>694</v>
      </c>
      <c r="H22" t="s">
        <v>588</v>
      </c>
      <c r="I22" t="s">
        <v>577</v>
      </c>
      <c r="J22" t="s">
        <v>532</v>
      </c>
      <c r="K22">
        <v>303600</v>
      </c>
      <c r="L22" t="s">
        <v>653</v>
      </c>
      <c r="M22" t="s">
        <v>660</v>
      </c>
    </row>
    <row r="23" spans="1:13" x14ac:dyDescent="0.3">
      <c r="A23" t="str">
        <f t="shared" si="0"/>
        <v>5Rochdale</v>
      </c>
      <c r="B23">
        <f t="shared" si="1"/>
        <v>5</v>
      </c>
      <c r="C23" t="s">
        <v>240</v>
      </c>
      <c r="D23" t="s">
        <v>686</v>
      </c>
      <c r="E23">
        <v>11</v>
      </c>
      <c r="F23" t="s">
        <v>695</v>
      </c>
      <c r="G23" t="s">
        <v>696</v>
      </c>
      <c r="H23" t="s">
        <v>630</v>
      </c>
      <c r="I23" t="s">
        <v>610</v>
      </c>
      <c r="J23" t="s">
        <v>532</v>
      </c>
      <c r="K23">
        <v>1000000</v>
      </c>
      <c r="L23">
        <v>100</v>
      </c>
      <c r="M23" t="s">
        <v>651</v>
      </c>
    </row>
    <row r="24" spans="1:13" x14ac:dyDescent="0.3">
      <c r="A24" t="str">
        <f t="shared" si="0"/>
        <v>6Rochdale</v>
      </c>
      <c r="B24">
        <f t="shared" si="1"/>
        <v>6</v>
      </c>
      <c r="C24" t="s">
        <v>240</v>
      </c>
      <c r="D24" t="s">
        <v>686</v>
      </c>
      <c r="E24">
        <v>11</v>
      </c>
      <c r="F24" t="s">
        <v>697</v>
      </c>
      <c r="G24" t="s">
        <v>698</v>
      </c>
      <c r="H24" t="s">
        <v>630</v>
      </c>
      <c r="I24" t="s">
        <v>610</v>
      </c>
      <c r="J24" t="s">
        <v>532</v>
      </c>
      <c r="K24">
        <v>143476</v>
      </c>
      <c r="L24">
        <v>142</v>
      </c>
      <c r="M24" t="s">
        <v>651</v>
      </c>
    </row>
    <row r="25" spans="1:13" x14ac:dyDescent="0.3">
      <c r="A25" t="str">
        <f t="shared" si="0"/>
        <v>7Rochdale</v>
      </c>
      <c r="B25">
        <f t="shared" si="1"/>
        <v>7</v>
      </c>
      <c r="C25" t="s">
        <v>240</v>
      </c>
      <c r="D25" t="s">
        <v>686</v>
      </c>
      <c r="E25">
        <v>17</v>
      </c>
      <c r="F25" t="s">
        <v>699</v>
      </c>
      <c r="G25" t="s">
        <v>700</v>
      </c>
      <c r="H25" t="s">
        <v>638</v>
      </c>
      <c r="I25" t="s">
        <v>612</v>
      </c>
      <c r="J25" t="s">
        <v>532</v>
      </c>
      <c r="K25">
        <v>398847</v>
      </c>
      <c r="L25" t="s">
        <v>653</v>
      </c>
      <c r="M25" t="s">
        <v>663</v>
      </c>
    </row>
    <row r="26" spans="1:13" x14ac:dyDescent="0.3">
      <c r="A26" t="str">
        <f t="shared" si="0"/>
        <v>8Rochdale</v>
      </c>
      <c r="B26">
        <f t="shared" si="1"/>
        <v>8</v>
      </c>
      <c r="C26" t="s">
        <v>240</v>
      </c>
      <c r="D26" t="s">
        <v>686</v>
      </c>
      <c r="E26">
        <v>17</v>
      </c>
      <c r="F26" t="s">
        <v>699</v>
      </c>
      <c r="G26" t="s">
        <v>700</v>
      </c>
      <c r="H26" t="s">
        <v>638</v>
      </c>
      <c r="I26" t="s">
        <v>612</v>
      </c>
      <c r="J26" t="s">
        <v>554</v>
      </c>
      <c r="K26">
        <v>781214</v>
      </c>
      <c r="L26" t="s">
        <v>653</v>
      </c>
      <c r="M26" t="s">
        <v>663</v>
      </c>
    </row>
    <row r="27" spans="1:13" x14ac:dyDescent="0.3">
      <c r="A27" t="str">
        <f t="shared" si="0"/>
        <v>9Rochdale</v>
      </c>
      <c r="B27">
        <f t="shared" si="1"/>
        <v>9</v>
      </c>
      <c r="C27" t="s">
        <v>240</v>
      </c>
      <c r="D27" t="s">
        <v>686</v>
      </c>
      <c r="E27">
        <v>14</v>
      </c>
      <c r="F27" t="s">
        <v>701</v>
      </c>
      <c r="G27" t="s">
        <v>702</v>
      </c>
      <c r="H27" t="s">
        <v>634</v>
      </c>
      <c r="I27" t="s">
        <v>653</v>
      </c>
      <c r="J27" t="s">
        <v>532</v>
      </c>
      <c r="K27">
        <v>39600</v>
      </c>
      <c r="L27" t="s">
        <v>653</v>
      </c>
      <c r="M27" t="s">
        <v>660</v>
      </c>
    </row>
    <row r="28" spans="1:13" x14ac:dyDescent="0.3">
      <c r="A28" t="str">
        <f t="shared" si="0"/>
        <v>10Rochdale</v>
      </c>
      <c r="B28">
        <f t="shared" si="1"/>
        <v>10</v>
      </c>
      <c r="C28" t="s">
        <v>240</v>
      </c>
      <c r="D28" t="s">
        <v>686</v>
      </c>
      <c r="E28">
        <v>4</v>
      </c>
      <c r="F28" t="s">
        <v>703</v>
      </c>
      <c r="G28" t="s">
        <v>704</v>
      </c>
      <c r="H28" t="s">
        <v>588</v>
      </c>
      <c r="I28" t="s">
        <v>577</v>
      </c>
      <c r="J28" t="s">
        <v>532</v>
      </c>
      <c r="K28">
        <v>547800</v>
      </c>
      <c r="L28" t="s">
        <v>653</v>
      </c>
      <c r="M28" t="s">
        <v>660</v>
      </c>
    </row>
    <row r="29" spans="1:13" x14ac:dyDescent="0.3">
      <c r="A29" t="str">
        <f t="shared" si="0"/>
        <v>11Rochdale</v>
      </c>
      <c r="B29">
        <f t="shared" si="1"/>
        <v>11</v>
      </c>
      <c r="C29" t="s">
        <v>240</v>
      </c>
      <c r="D29" t="s">
        <v>686</v>
      </c>
      <c r="E29">
        <v>12</v>
      </c>
      <c r="F29" t="s">
        <v>705</v>
      </c>
      <c r="G29" t="s">
        <v>706</v>
      </c>
      <c r="H29" t="s">
        <v>631</v>
      </c>
      <c r="I29" t="s">
        <v>584</v>
      </c>
      <c r="J29" t="s">
        <v>554</v>
      </c>
      <c r="K29">
        <v>586080</v>
      </c>
      <c r="L29">
        <v>1190</v>
      </c>
      <c r="M29" t="s">
        <v>525</v>
      </c>
    </row>
    <row r="30" spans="1:13" x14ac:dyDescent="0.3">
      <c r="A30" t="str">
        <f t="shared" si="0"/>
        <v>12Rochdale</v>
      </c>
      <c r="B30">
        <f t="shared" si="1"/>
        <v>12</v>
      </c>
      <c r="C30" t="s">
        <v>240</v>
      </c>
      <c r="D30" t="s">
        <v>686</v>
      </c>
      <c r="E30">
        <v>18</v>
      </c>
      <c r="F30" t="s">
        <v>707</v>
      </c>
      <c r="G30" t="s">
        <v>708</v>
      </c>
      <c r="H30" t="s">
        <v>639</v>
      </c>
      <c r="I30" t="s">
        <v>653</v>
      </c>
      <c r="J30" t="s">
        <v>554</v>
      </c>
      <c r="K30">
        <v>246840</v>
      </c>
      <c r="L30" t="s">
        <v>653</v>
      </c>
      <c r="M30" t="s">
        <v>654</v>
      </c>
    </row>
    <row r="31" spans="1:13" x14ac:dyDescent="0.3">
      <c r="A31" t="str">
        <f t="shared" si="0"/>
        <v>13Rochdale</v>
      </c>
      <c r="B31">
        <f t="shared" si="1"/>
        <v>13</v>
      </c>
      <c r="C31" t="s">
        <v>240</v>
      </c>
      <c r="D31" t="s">
        <v>686</v>
      </c>
      <c r="E31">
        <v>8</v>
      </c>
      <c r="F31" t="s">
        <v>709</v>
      </c>
      <c r="G31" t="s">
        <v>710</v>
      </c>
      <c r="H31" t="s">
        <v>619</v>
      </c>
      <c r="I31" t="s">
        <v>541</v>
      </c>
      <c r="J31" t="s">
        <v>554</v>
      </c>
      <c r="K31">
        <v>231000</v>
      </c>
      <c r="L31">
        <v>9350</v>
      </c>
      <c r="M31" t="s">
        <v>657</v>
      </c>
    </row>
    <row r="32" spans="1:13" x14ac:dyDescent="0.3">
      <c r="A32" t="str">
        <f t="shared" si="0"/>
        <v>14Rochdale</v>
      </c>
      <c r="B32">
        <f t="shared" si="1"/>
        <v>14</v>
      </c>
      <c r="C32" t="s">
        <v>240</v>
      </c>
      <c r="D32" t="s">
        <v>686</v>
      </c>
      <c r="E32">
        <v>18</v>
      </c>
      <c r="F32" t="s">
        <v>711</v>
      </c>
      <c r="G32" t="s">
        <v>712</v>
      </c>
      <c r="H32" t="s">
        <v>639</v>
      </c>
      <c r="I32" t="s">
        <v>653</v>
      </c>
      <c r="J32" t="s">
        <v>554</v>
      </c>
      <c r="K32">
        <v>35515</v>
      </c>
      <c r="L32">
        <v>0</v>
      </c>
      <c r="M32" t="s">
        <v>654</v>
      </c>
    </row>
    <row r="33" spans="1:13" x14ac:dyDescent="0.3">
      <c r="A33" t="str">
        <f t="shared" si="0"/>
        <v>15Rochdale</v>
      </c>
      <c r="B33">
        <f t="shared" si="1"/>
        <v>15</v>
      </c>
      <c r="C33" t="s">
        <v>240</v>
      </c>
      <c r="D33" t="s">
        <v>686</v>
      </c>
      <c r="E33">
        <v>6</v>
      </c>
      <c r="F33" t="s">
        <v>713</v>
      </c>
      <c r="G33" t="s">
        <v>714</v>
      </c>
      <c r="H33" t="s">
        <v>605</v>
      </c>
      <c r="I33" t="s">
        <v>579</v>
      </c>
      <c r="J33" t="s">
        <v>554</v>
      </c>
      <c r="K33">
        <v>211154</v>
      </c>
      <c r="L33" t="s">
        <v>653</v>
      </c>
      <c r="M33" t="s">
        <v>660</v>
      </c>
    </row>
    <row r="34" spans="1:13" x14ac:dyDescent="0.3">
      <c r="A34" t="str">
        <f t="shared" si="0"/>
        <v>16Rochdale</v>
      </c>
      <c r="B34">
        <f t="shared" si="1"/>
        <v>16</v>
      </c>
      <c r="C34" t="s">
        <v>240</v>
      </c>
      <c r="D34" t="s">
        <v>686</v>
      </c>
      <c r="E34">
        <v>11</v>
      </c>
      <c r="F34" t="s">
        <v>715</v>
      </c>
      <c r="G34" t="s">
        <v>716</v>
      </c>
      <c r="H34" t="s">
        <v>630</v>
      </c>
      <c r="I34" t="s">
        <v>610</v>
      </c>
      <c r="J34" t="s">
        <v>554</v>
      </c>
      <c r="K34">
        <v>100535</v>
      </c>
      <c r="L34">
        <v>5</v>
      </c>
      <c r="M34" t="s">
        <v>651</v>
      </c>
    </row>
    <row r="35" spans="1:13" x14ac:dyDescent="0.3">
      <c r="A35" t="str">
        <f t="shared" si="0"/>
        <v>17Rochdale</v>
      </c>
      <c r="B35">
        <f t="shared" si="1"/>
        <v>17</v>
      </c>
      <c r="C35" t="s">
        <v>240</v>
      </c>
      <c r="D35" t="s">
        <v>686</v>
      </c>
      <c r="E35">
        <v>3</v>
      </c>
      <c r="F35" t="s">
        <v>717</v>
      </c>
      <c r="G35" t="s">
        <v>718</v>
      </c>
      <c r="H35" t="s">
        <v>571</v>
      </c>
      <c r="I35" t="s">
        <v>558</v>
      </c>
      <c r="J35" t="s">
        <v>554</v>
      </c>
      <c r="K35">
        <v>55176</v>
      </c>
      <c r="L35">
        <v>20</v>
      </c>
      <c r="M35" t="s">
        <v>719</v>
      </c>
    </row>
    <row r="36" spans="1:13" x14ac:dyDescent="0.3">
      <c r="A36" t="str">
        <f t="shared" si="0"/>
        <v>18Rochdale</v>
      </c>
      <c r="B36">
        <f t="shared" si="1"/>
        <v>18</v>
      </c>
      <c r="C36" t="s">
        <v>240</v>
      </c>
      <c r="D36" t="s">
        <v>686</v>
      </c>
      <c r="E36">
        <v>1</v>
      </c>
      <c r="F36" t="s">
        <v>720</v>
      </c>
      <c r="G36" t="s">
        <v>721</v>
      </c>
      <c r="H36" t="s">
        <v>528</v>
      </c>
      <c r="I36" t="s">
        <v>575</v>
      </c>
      <c r="J36" t="s">
        <v>532</v>
      </c>
      <c r="K36">
        <v>33000</v>
      </c>
      <c r="L36">
        <v>464</v>
      </c>
      <c r="M36" t="s">
        <v>682</v>
      </c>
    </row>
    <row r="37" spans="1:13" x14ac:dyDescent="0.3">
      <c r="A37" t="str">
        <f t="shared" si="0"/>
        <v>1Somerset</v>
      </c>
      <c r="B37">
        <f t="shared" si="1"/>
        <v>1</v>
      </c>
      <c r="C37" t="s">
        <v>260</v>
      </c>
      <c r="D37" t="s">
        <v>722</v>
      </c>
      <c r="E37">
        <v>15</v>
      </c>
      <c r="F37" t="s">
        <v>723</v>
      </c>
      <c r="G37" t="s">
        <v>724</v>
      </c>
      <c r="H37" t="s">
        <v>630</v>
      </c>
      <c r="I37" t="s">
        <v>543</v>
      </c>
      <c r="J37" t="s">
        <v>532</v>
      </c>
      <c r="K37">
        <v>5461339</v>
      </c>
      <c r="L37">
        <v>0</v>
      </c>
      <c r="M37" t="s">
        <v>651</v>
      </c>
    </row>
    <row r="38" spans="1:13" x14ac:dyDescent="0.3">
      <c r="A38" t="str">
        <f t="shared" si="0"/>
        <v>2Somerset</v>
      </c>
      <c r="B38">
        <f t="shared" si="1"/>
        <v>2</v>
      </c>
      <c r="C38" t="s">
        <v>260</v>
      </c>
      <c r="D38" t="s">
        <v>722</v>
      </c>
      <c r="E38">
        <v>16</v>
      </c>
      <c r="F38" t="s">
        <v>725</v>
      </c>
      <c r="G38" t="s">
        <v>725</v>
      </c>
      <c r="H38" t="s">
        <v>588</v>
      </c>
      <c r="I38" t="s">
        <v>557</v>
      </c>
      <c r="J38" t="s">
        <v>554</v>
      </c>
      <c r="K38">
        <v>4940133</v>
      </c>
      <c r="L38">
        <v>0</v>
      </c>
      <c r="M38" t="s">
        <v>660</v>
      </c>
    </row>
    <row r="39" spans="1:13" x14ac:dyDescent="0.3">
      <c r="A39" t="str">
        <f t="shared" si="0"/>
        <v>3Somerset</v>
      </c>
      <c r="B39">
        <f t="shared" si="1"/>
        <v>3</v>
      </c>
      <c r="C39" t="s">
        <v>260</v>
      </c>
      <c r="D39" t="s">
        <v>722</v>
      </c>
      <c r="E39">
        <v>17</v>
      </c>
      <c r="F39" t="s">
        <v>725</v>
      </c>
      <c r="G39" t="s">
        <v>726</v>
      </c>
      <c r="H39" t="s">
        <v>557</v>
      </c>
      <c r="I39" t="s">
        <v>653</v>
      </c>
      <c r="J39" t="s">
        <v>554</v>
      </c>
      <c r="K39">
        <v>185522</v>
      </c>
      <c r="L39">
        <v>0</v>
      </c>
      <c r="M39" t="s">
        <v>660</v>
      </c>
    </row>
    <row r="40" spans="1:13" x14ac:dyDescent="0.3">
      <c r="A40" t="str">
        <f t="shared" si="0"/>
        <v>1Devon</v>
      </c>
      <c r="B40">
        <f t="shared" si="1"/>
        <v>1</v>
      </c>
      <c r="C40" t="s">
        <v>106</v>
      </c>
      <c r="D40" t="s">
        <v>722</v>
      </c>
      <c r="E40">
        <v>48</v>
      </c>
      <c r="F40" t="s">
        <v>727</v>
      </c>
      <c r="G40" t="s">
        <v>728</v>
      </c>
      <c r="H40" t="s">
        <v>613</v>
      </c>
      <c r="I40" t="s">
        <v>540</v>
      </c>
      <c r="J40" t="s">
        <v>532</v>
      </c>
      <c r="K40">
        <v>6805895</v>
      </c>
      <c r="L40">
        <v>0</v>
      </c>
      <c r="M40" t="s">
        <v>660</v>
      </c>
    </row>
    <row r="41" spans="1:13" x14ac:dyDescent="0.3">
      <c r="A41" t="str">
        <f t="shared" si="0"/>
        <v>2Devon</v>
      </c>
      <c r="B41">
        <f t="shared" si="1"/>
        <v>2</v>
      </c>
      <c r="C41" t="s">
        <v>106</v>
      </c>
      <c r="D41" t="s">
        <v>722</v>
      </c>
      <c r="E41">
        <v>48</v>
      </c>
      <c r="F41" t="s">
        <v>727</v>
      </c>
      <c r="G41" t="s">
        <v>728</v>
      </c>
      <c r="H41" t="s">
        <v>613</v>
      </c>
      <c r="I41" t="s">
        <v>540</v>
      </c>
      <c r="J41" t="s">
        <v>554</v>
      </c>
      <c r="K41">
        <v>6090000</v>
      </c>
      <c r="L41" t="s">
        <v>653</v>
      </c>
      <c r="M41" t="s">
        <v>660</v>
      </c>
    </row>
    <row r="42" spans="1:13" x14ac:dyDescent="0.3">
      <c r="A42" t="str">
        <f t="shared" si="0"/>
        <v>1Sheffield</v>
      </c>
      <c r="B42">
        <f t="shared" si="1"/>
        <v>1</v>
      </c>
      <c r="C42" t="s">
        <v>252</v>
      </c>
      <c r="D42" t="s">
        <v>729</v>
      </c>
      <c r="E42">
        <v>54</v>
      </c>
      <c r="F42" t="s">
        <v>730</v>
      </c>
      <c r="G42" t="s">
        <v>731</v>
      </c>
      <c r="H42" t="s">
        <v>588</v>
      </c>
      <c r="I42" t="s">
        <v>537</v>
      </c>
      <c r="J42" t="s">
        <v>554</v>
      </c>
      <c r="K42">
        <v>946550</v>
      </c>
      <c r="L42">
        <v>0</v>
      </c>
      <c r="M42" t="s">
        <v>660</v>
      </c>
    </row>
    <row r="43" spans="1:13" x14ac:dyDescent="0.3">
      <c r="A43" t="str">
        <f t="shared" si="0"/>
        <v>2Sheffield</v>
      </c>
      <c r="B43">
        <f t="shared" si="1"/>
        <v>2</v>
      </c>
      <c r="C43" t="s">
        <v>252</v>
      </c>
      <c r="D43" t="s">
        <v>729</v>
      </c>
      <c r="E43">
        <v>55</v>
      </c>
      <c r="F43" t="s">
        <v>730</v>
      </c>
      <c r="G43" t="s">
        <v>732</v>
      </c>
      <c r="H43" t="s">
        <v>613</v>
      </c>
      <c r="I43" t="s">
        <v>580</v>
      </c>
      <c r="J43" t="s">
        <v>532</v>
      </c>
      <c r="K43">
        <v>1131000</v>
      </c>
      <c r="L43">
        <v>0</v>
      </c>
      <c r="M43" t="s">
        <v>660</v>
      </c>
    </row>
    <row r="44" spans="1:13" x14ac:dyDescent="0.3">
      <c r="A44" t="str">
        <f t="shared" si="0"/>
        <v>3Sheffield</v>
      </c>
      <c r="B44">
        <f t="shared" si="1"/>
        <v>3</v>
      </c>
      <c r="C44" t="s">
        <v>252</v>
      </c>
      <c r="D44" t="s">
        <v>729</v>
      </c>
      <c r="E44">
        <v>56</v>
      </c>
      <c r="F44" t="s">
        <v>730</v>
      </c>
      <c r="G44" t="s">
        <v>733</v>
      </c>
      <c r="H44" t="s">
        <v>528</v>
      </c>
      <c r="I44" t="s">
        <v>534</v>
      </c>
      <c r="J44" t="s">
        <v>532</v>
      </c>
      <c r="K44">
        <v>400000</v>
      </c>
      <c r="L44">
        <v>290</v>
      </c>
      <c r="M44" t="s">
        <v>682</v>
      </c>
    </row>
    <row r="45" spans="1:13" x14ac:dyDescent="0.3">
      <c r="A45" t="str">
        <f t="shared" si="0"/>
        <v>4Sheffield</v>
      </c>
      <c r="B45">
        <f t="shared" si="1"/>
        <v>4</v>
      </c>
      <c r="C45" t="s">
        <v>252</v>
      </c>
      <c r="D45" t="s">
        <v>729</v>
      </c>
      <c r="E45">
        <v>58</v>
      </c>
      <c r="F45" t="s">
        <v>730</v>
      </c>
      <c r="G45" t="s">
        <v>734</v>
      </c>
      <c r="H45" t="s">
        <v>619</v>
      </c>
      <c r="I45" t="s">
        <v>541</v>
      </c>
      <c r="J45" t="s">
        <v>532</v>
      </c>
      <c r="K45">
        <v>3045267</v>
      </c>
      <c r="L45">
        <v>145050</v>
      </c>
      <c r="M45" t="s">
        <v>657</v>
      </c>
    </row>
    <row r="46" spans="1:13" x14ac:dyDescent="0.3">
      <c r="A46" t="str">
        <f t="shared" si="0"/>
        <v>5Sheffield</v>
      </c>
      <c r="B46">
        <f t="shared" si="1"/>
        <v>5</v>
      </c>
      <c r="C46" t="s">
        <v>252</v>
      </c>
      <c r="D46" t="s">
        <v>729</v>
      </c>
      <c r="E46">
        <v>59</v>
      </c>
      <c r="F46" t="s">
        <v>730</v>
      </c>
      <c r="G46" t="s">
        <v>735</v>
      </c>
      <c r="H46" t="s">
        <v>639</v>
      </c>
      <c r="I46" t="s">
        <v>653</v>
      </c>
      <c r="J46" t="s">
        <v>532</v>
      </c>
      <c r="K46">
        <v>136880</v>
      </c>
      <c r="L46">
        <v>0</v>
      </c>
      <c r="M46" t="s">
        <v>654</v>
      </c>
    </row>
    <row r="47" spans="1:13" x14ac:dyDescent="0.3">
      <c r="A47" t="str">
        <f t="shared" si="0"/>
        <v>6Sheffield</v>
      </c>
      <c r="B47">
        <f t="shared" si="1"/>
        <v>6</v>
      </c>
      <c r="C47" t="s">
        <v>252</v>
      </c>
      <c r="D47" t="s">
        <v>729</v>
      </c>
      <c r="E47">
        <v>60</v>
      </c>
      <c r="F47" t="s">
        <v>730</v>
      </c>
      <c r="G47" t="s">
        <v>735</v>
      </c>
      <c r="H47" t="s">
        <v>639</v>
      </c>
      <c r="I47" t="s">
        <v>653</v>
      </c>
      <c r="J47" t="s">
        <v>554</v>
      </c>
      <c r="K47">
        <v>99399</v>
      </c>
      <c r="L47">
        <v>0</v>
      </c>
      <c r="M47" t="s">
        <v>654</v>
      </c>
    </row>
    <row r="48" spans="1:13" x14ac:dyDescent="0.3">
      <c r="A48" t="str">
        <f t="shared" si="0"/>
        <v>7Sheffield</v>
      </c>
      <c r="B48">
        <f t="shared" si="1"/>
        <v>7</v>
      </c>
      <c r="C48" t="s">
        <v>252</v>
      </c>
      <c r="D48" t="s">
        <v>729</v>
      </c>
      <c r="E48">
        <v>61</v>
      </c>
      <c r="F48" t="s">
        <v>730</v>
      </c>
      <c r="G48" t="s">
        <v>736</v>
      </c>
      <c r="H48" t="s">
        <v>630</v>
      </c>
      <c r="I48" t="s">
        <v>565</v>
      </c>
      <c r="J48" t="s">
        <v>554</v>
      </c>
      <c r="K48">
        <v>1500000</v>
      </c>
      <c r="L48">
        <v>275</v>
      </c>
      <c r="M48" t="s">
        <v>651</v>
      </c>
    </row>
    <row r="49" spans="1:13" x14ac:dyDescent="0.3">
      <c r="A49" t="str">
        <f t="shared" si="0"/>
        <v>8Sheffield</v>
      </c>
      <c r="B49">
        <f t="shared" si="1"/>
        <v>8</v>
      </c>
      <c r="C49" t="s">
        <v>252</v>
      </c>
      <c r="D49" t="s">
        <v>729</v>
      </c>
      <c r="E49">
        <v>62</v>
      </c>
      <c r="F49" t="s">
        <v>730</v>
      </c>
      <c r="G49" t="s">
        <v>737</v>
      </c>
      <c r="H49" t="s">
        <v>588</v>
      </c>
      <c r="I49" t="s">
        <v>577</v>
      </c>
      <c r="J49" t="s">
        <v>532</v>
      </c>
      <c r="K49">
        <v>75000</v>
      </c>
      <c r="L49" t="s">
        <v>653</v>
      </c>
      <c r="M49" t="s">
        <v>660</v>
      </c>
    </row>
    <row r="50" spans="1:13" x14ac:dyDescent="0.3">
      <c r="A50" t="str">
        <f t="shared" si="0"/>
        <v>9Sheffield</v>
      </c>
      <c r="B50">
        <f t="shared" si="1"/>
        <v>9</v>
      </c>
      <c r="C50" t="s">
        <v>252</v>
      </c>
      <c r="D50" t="s">
        <v>729</v>
      </c>
      <c r="E50">
        <v>64</v>
      </c>
      <c r="F50" t="s">
        <v>730</v>
      </c>
      <c r="G50" t="s">
        <v>738</v>
      </c>
      <c r="H50" t="s">
        <v>619</v>
      </c>
      <c r="I50" t="s">
        <v>563</v>
      </c>
      <c r="J50" t="s">
        <v>554</v>
      </c>
      <c r="K50">
        <v>370000</v>
      </c>
      <c r="L50">
        <v>14000</v>
      </c>
      <c r="M50" t="s">
        <v>657</v>
      </c>
    </row>
    <row r="51" spans="1:13" x14ac:dyDescent="0.3">
      <c r="A51" t="str">
        <f t="shared" si="0"/>
        <v>10Sheffield</v>
      </c>
      <c r="B51">
        <f t="shared" si="1"/>
        <v>10</v>
      </c>
      <c r="C51" t="s">
        <v>252</v>
      </c>
      <c r="D51" t="s">
        <v>729</v>
      </c>
      <c r="E51">
        <v>65</v>
      </c>
      <c r="F51" t="s">
        <v>730</v>
      </c>
      <c r="G51" t="s">
        <v>739</v>
      </c>
      <c r="H51" t="s">
        <v>636</v>
      </c>
      <c r="I51" t="s">
        <v>545</v>
      </c>
      <c r="J51" t="s">
        <v>532</v>
      </c>
      <c r="K51">
        <v>120000</v>
      </c>
      <c r="L51" t="s">
        <v>653</v>
      </c>
      <c r="M51" t="s">
        <v>660</v>
      </c>
    </row>
    <row r="52" spans="1:13" x14ac:dyDescent="0.3">
      <c r="A52" t="str">
        <f t="shared" si="0"/>
        <v>11Sheffield</v>
      </c>
      <c r="B52">
        <f t="shared" si="1"/>
        <v>11</v>
      </c>
      <c r="C52" t="s">
        <v>252</v>
      </c>
      <c r="D52" t="s">
        <v>729</v>
      </c>
      <c r="E52">
        <v>67</v>
      </c>
      <c r="F52" t="s">
        <v>730</v>
      </c>
      <c r="G52" t="s">
        <v>740</v>
      </c>
      <c r="H52" t="s">
        <v>588</v>
      </c>
      <c r="I52" t="s">
        <v>577</v>
      </c>
      <c r="J52" t="s">
        <v>532</v>
      </c>
      <c r="K52">
        <v>320000</v>
      </c>
      <c r="L52" t="s">
        <v>653</v>
      </c>
      <c r="M52" t="s">
        <v>660</v>
      </c>
    </row>
    <row r="53" spans="1:13" x14ac:dyDescent="0.3">
      <c r="A53" t="str">
        <f t="shared" si="0"/>
        <v>12Sheffield</v>
      </c>
      <c r="B53">
        <f t="shared" si="1"/>
        <v>12</v>
      </c>
      <c r="C53" t="s">
        <v>252</v>
      </c>
      <c r="D53" t="s">
        <v>729</v>
      </c>
      <c r="E53">
        <v>68</v>
      </c>
      <c r="F53" t="s">
        <v>730</v>
      </c>
      <c r="G53" t="s">
        <v>741</v>
      </c>
      <c r="H53" t="s">
        <v>628</v>
      </c>
      <c r="I53" t="s">
        <v>564</v>
      </c>
      <c r="J53" t="s">
        <v>554</v>
      </c>
      <c r="K53">
        <v>300000</v>
      </c>
      <c r="L53" t="s">
        <v>653</v>
      </c>
      <c r="M53" t="s">
        <v>660</v>
      </c>
    </row>
    <row r="54" spans="1:13" x14ac:dyDescent="0.3">
      <c r="A54" t="str">
        <f t="shared" si="0"/>
        <v>13Sheffield</v>
      </c>
      <c r="B54">
        <f t="shared" si="1"/>
        <v>13</v>
      </c>
      <c r="C54" t="s">
        <v>252</v>
      </c>
      <c r="D54" t="s">
        <v>729</v>
      </c>
      <c r="E54">
        <v>69</v>
      </c>
      <c r="F54" t="s">
        <v>730</v>
      </c>
      <c r="G54" t="s">
        <v>742</v>
      </c>
      <c r="H54" t="s">
        <v>528</v>
      </c>
      <c r="I54" t="s">
        <v>575</v>
      </c>
      <c r="J54" t="s">
        <v>532</v>
      </c>
      <c r="K54">
        <v>400000</v>
      </c>
      <c r="L54">
        <v>1750</v>
      </c>
      <c r="M54" t="s">
        <v>682</v>
      </c>
    </row>
    <row r="55" spans="1:13" x14ac:dyDescent="0.3">
      <c r="A55" t="str">
        <f t="shared" si="0"/>
        <v>14Sheffield</v>
      </c>
      <c r="B55">
        <f t="shared" si="1"/>
        <v>14</v>
      </c>
      <c r="C55" t="s">
        <v>252</v>
      </c>
      <c r="D55" t="s">
        <v>729</v>
      </c>
      <c r="E55">
        <v>70</v>
      </c>
      <c r="F55" t="s">
        <v>730</v>
      </c>
      <c r="G55" t="s">
        <v>743</v>
      </c>
      <c r="H55" t="s">
        <v>613</v>
      </c>
      <c r="I55" t="s">
        <v>580</v>
      </c>
      <c r="J55" t="s">
        <v>532</v>
      </c>
      <c r="K55">
        <v>707500</v>
      </c>
      <c r="L55">
        <v>0</v>
      </c>
      <c r="M55" t="s">
        <v>660</v>
      </c>
    </row>
    <row r="56" spans="1:13" x14ac:dyDescent="0.3">
      <c r="A56" t="str">
        <f t="shared" si="0"/>
        <v>15Sheffield</v>
      </c>
      <c r="B56">
        <f t="shared" si="1"/>
        <v>15</v>
      </c>
      <c r="C56" t="s">
        <v>252</v>
      </c>
      <c r="D56" t="s">
        <v>729</v>
      </c>
      <c r="E56">
        <v>71</v>
      </c>
      <c r="F56" t="s">
        <v>730</v>
      </c>
      <c r="G56" t="s">
        <v>744</v>
      </c>
      <c r="H56" t="s">
        <v>613</v>
      </c>
      <c r="I56" t="s">
        <v>580</v>
      </c>
      <c r="J56" t="s">
        <v>554</v>
      </c>
      <c r="K56">
        <v>1178985</v>
      </c>
      <c r="L56">
        <v>0</v>
      </c>
      <c r="M56" t="s">
        <v>660</v>
      </c>
    </row>
    <row r="57" spans="1:13" x14ac:dyDescent="0.3">
      <c r="A57" t="str">
        <f t="shared" si="0"/>
        <v>16Sheffield</v>
      </c>
      <c r="B57">
        <f t="shared" si="1"/>
        <v>16</v>
      </c>
      <c r="C57" t="s">
        <v>252</v>
      </c>
      <c r="D57" t="s">
        <v>729</v>
      </c>
      <c r="E57">
        <v>72</v>
      </c>
      <c r="F57" t="s">
        <v>730</v>
      </c>
      <c r="G57" t="s">
        <v>745</v>
      </c>
      <c r="H57" t="s">
        <v>638</v>
      </c>
      <c r="I57" t="s">
        <v>547</v>
      </c>
      <c r="J57" t="s">
        <v>532</v>
      </c>
      <c r="K57">
        <v>35000</v>
      </c>
      <c r="L57">
        <v>36</v>
      </c>
      <c r="M57" t="s">
        <v>663</v>
      </c>
    </row>
    <row r="58" spans="1:13" x14ac:dyDescent="0.3">
      <c r="A58" t="str">
        <f t="shared" si="0"/>
        <v>17Sheffield</v>
      </c>
      <c r="B58">
        <f t="shared" si="1"/>
        <v>17</v>
      </c>
      <c r="C58" t="s">
        <v>252</v>
      </c>
      <c r="D58" t="s">
        <v>729</v>
      </c>
      <c r="E58">
        <v>73</v>
      </c>
      <c r="F58" t="s">
        <v>730</v>
      </c>
      <c r="G58" t="s">
        <v>746</v>
      </c>
      <c r="H58" t="s">
        <v>630</v>
      </c>
      <c r="I58" t="s">
        <v>565</v>
      </c>
      <c r="J58" t="s">
        <v>532</v>
      </c>
      <c r="K58">
        <v>135252</v>
      </c>
      <c r="L58">
        <v>26</v>
      </c>
      <c r="M58" t="s">
        <v>651</v>
      </c>
    </row>
    <row r="59" spans="1:13" x14ac:dyDescent="0.3">
      <c r="A59" t="str">
        <f t="shared" si="0"/>
        <v>18Sheffield</v>
      </c>
      <c r="B59">
        <f t="shared" si="1"/>
        <v>18</v>
      </c>
      <c r="C59" t="s">
        <v>252</v>
      </c>
      <c r="D59" t="s">
        <v>729</v>
      </c>
      <c r="E59">
        <v>74</v>
      </c>
      <c r="F59" t="s">
        <v>730</v>
      </c>
      <c r="G59" t="s">
        <v>747</v>
      </c>
      <c r="H59" t="s">
        <v>636</v>
      </c>
      <c r="I59" t="s">
        <v>545</v>
      </c>
      <c r="J59" t="s">
        <v>532</v>
      </c>
      <c r="K59">
        <v>10000</v>
      </c>
      <c r="L59">
        <v>0</v>
      </c>
      <c r="M59" t="s">
        <v>660</v>
      </c>
    </row>
    <row r="60" spans="1:13" x14ac:dyDescent="0.3">
      <c r="A60" t="str">
        <f t="shared" si="0"/>
        <v>19Sheffield</v>
      </c>
      <c r="B60">
        <f t="shared" si="1"/>
        <v>19</v>
      </c>
      <c r="C60" t="s">
        <v>252</v>
      </c>
      <c r="D60" t="s">
        <v>729</v>
      </c>
      <c r="E60">
        <v>75</v>
      </c>
      <c r="F60" t="s">
        <v>730</v>
      </c>
      <c r="G60" t="s">
        <v>748</v>
      </c>
      <c r="H60" t="s">
        <v>619</v>
      </c>
      <c r="I60" t="s">
        <v>563</v>
      </c>
      <c r="J60" t="s">
        <v>554</v>
      </c>
      <c r="K60">
        <v>575000</v>
      </c>
      <c r="L60">
        <v>7800</v>
      </c>
      <c r="M60" t="s">
        <v>657</v>
      </c>
    </row>
    <row r="61" spans="1:13" x14ac:dyDescent="0.3">
      <c r="A61" t="str">
        <f t="shared" si="0"/>
        <v>20Sheffield</v>
      </c>
      <c r="B61">
        <f t="shared" si="1"/>
        <v>20</v>
      </c>
      <c r="C61" t="s">
        <v>252</v>
      </c>
      <c r="D61" t="s">
        <v>729</v>
      </c>
      <c r="E61">
        <v>76</v>
      </c>
      <c r="F61" t="s">
        <v>730</v>
      </c>
      <c r="G61" t="s">
        <v>749</v>
      </c>
      <c r="H61" t="s">
        <v>638</v>
      </c>
      <c r="I61" t="s">
        <v>612</v>
      </c>
      <c r="J61" t="s">
        <v>532</v>
      </c>
      <c r="K61">
        <v>328076</v>
      </c>
      <c r="L61">
        <v>91</v>
      </c>
      <c r="M61" t="s">
        <v>663</v>
      </c>
    </row>
    <row r="62" spans="1:13" x14ac:dyDescent="0.3">
      <c r="A62" t="str">
        <f t="shared" si="0"/>
        <v>1Kingston upon Hull, City of</v>
      </c>
      <c r="B62">
        <f t="shared" si="1"/>
        <v>1</v>
      </c>
      <c r="C62" t="s">
        <v>162</v>
      </c>
      <c r="D62" t="s">
        <v>729</v>
      </c>
      <c r="E62">
        <v>78</v>
      </c>
      <c r="F62" t="s">
        <v>750</v>
      </c>
      <c r="G62" t="s">
        <v>751</v>
      </c>
      <c r="H62" t="s">
        <v>613</v>
      </c>
      <c r="I62" t="s">
        <v>591</v>
      </c>
      <c r="J62" t="s">
        <v>532</v>
      </c>
      <c r="K62">
        <v>1352277</v>
      </c>
      <c r="L62">
        <v>0</v>
      </c>
      <c r="M62" t="s">
        <v>660</v>
      </c>
    </row>
    <row r="63" spans="1:13" x14ac:dyDescent="0.3">
      <c r="A63" t="str">
        <f t="shared" si="0"/>
        <v>2Kingston upon Hull, City of</v>
      </c>
      <c r="B63">
        <f t="shared" si="1"/>
        <v>2</v>
      </c>
      <c r="C63" t="s">
        <v>162</v>
      </c>
      <c r="D63" t="s">
        <v>729</v>
      </c>
      <c r="E63">
        <v>79</v>
      </c>
      <c r="F63" t="s">
        <v>752</v>
      </c>
      <c r="G63" t="s">
        <v>753</v>
      </c>
      <c r="H63" t="s">
        <v>638</v>
      </c>
      <c r="I63" t="s">
        <v>612</v>
      </c>
      <c r="J63" t="s">
        <v>532</v>
      </c>
      <c r="K63">
        <v>365000</v>
      </c>
      <c r="L63">
        <v>500</v>
      </c>
      <c r="M63" t="s">
        <v>663</v>
      </c>
    </row>
    <row r="64" spans="1:13" x14ac:dyDescent="0.3">
      <c r="A64" t="str">
        <f t="shared" si="0"/>
        <v>3Kingston upon Hull, City of</v>
      </c>
      <c r="B64">
        <f t="shared" si="1"/>
        <v>3</v>
      </c>
      <c r="C64" t="s">
        <v>162</v>
      </c>
      <c r="D64" t="s">
        <v>729</v>
      </c>
      <c r="E64">
        <v>80</v>
      </c>
      <c r="F64" t="s">
        <v>754</v>
      </c>
      <c r="G64" t="s">
        <v>755</v>
      </c>
      <c r="H64" t="s">
        <v>639</v>
      </c>
      <c r="I64" t="s">
        <v>653</v>
      </c>
      <c r="J64" t="s">
        <v>532</v>
      </c>
      <c r="K64">
        <v>113000</v>
      </c>
      <c r="L64">
        <v>1</v>
      </c>
      <c r="M64" t="s">
        <v>654</v>
      </c>
    </row>
    <row r="65" spans="1:13" x14ac:dyDescent="0.3">
      <c r="A65" t="str">
        <f t="shared" si="0"/>
        <v>4Kingston upon Hull, City of</v>
      </c>
      <c r="B65">
        <f t="shared" si="1"/>
        <v>4</v>
      </c>
      <c r="C65" t="s">
        <v>162</v>
      </c>
      <c r="D65" t="s">
        <v>729</v>
      </c>
      <c r="E65">
        <v>81</v>
      </c>
      <c r="F65" t="s">
        <v>756</v>
      </c>
      <c r="G65" t="s">
        <v>757</v>
      </c>
      <c r="H65" t="s">
        <v>623</v>
      </c>
      <c r="I65" t="s">
        <v>653</v>
      </c>
      <c r="J65" t="s">
        <v>532</v>
      </c>
      <c r="K65">
        <v>25000</v>
      </c>
      <c r="L65">
        <v>0</v>
      </c>
      <c r="M65" t="s">
        <v>660</v>
      </c>
    </row>
    <row r="66" spans="1:13" x14ac:dyDescent="0.3">
      <c r="A66" t="str">
        <f t="shared" si="0"/>
        <v>5Kingston upon Hull, City of</v>
      </c>
      <c r="B66">
        <f t="shared" si="1"/>
        <v>5</v>
      </c>
      <c r="C66" t="s">
        <v>162</v>
      </c>
      <c r="D66" t="s">
        <v>729</v>
      </c>
      <c r="E66">
        <v>82</v>
      </c>
      <c r="F66" t="s">
        <v>758</v>
      </c>
      <c r="G66" t="s">
        <v>759</v>
      </c>
      <c r="H66" t="s">
        <v>557</v>
      </c>
      <c r="I66" t="s">
        <v>653</v>
      </c>
      <c r="J66" t="s">
        <v>532</v>
      </c>
      <c r="K66">
        <v>83420</v>
      </c>
      <c r="L66">
        <v>0</v>
      </c>
      <c r="M66" t="s">
        <v>660</v>
      </c>
    </row>
    <row r="67" spans="1:13" x14ac:dyDescent="0.3">
      <c r="A67" t="str">
        <f t="shared" ref="A67:A130" si="2">B67&amp;C67</f>
        <v>6Kingston upon Hull, City of</v>
      </c>
      <c r="B67">
        <f t="shared" ref="B67:B130" si="3">IF(C67=C66, B66+1, 1)</f>
        <v>6</v>
      </c>
      <c r="C67" t="s">
        <v>162</v>
      </c>
      <c r="D67" t="s">
        <v>729</v>
      </c>
      <c r="E67">
        <v>83</v>
      </c>
      <c r="F67" t="s">
        <v>760</v>
      </c>
      <c r="G67" t="s">
        <v>761</v>
      </c>
      <c r="H67" t="s">
        <v>639</v>
      </c>
      <c r="I67" t="s">
        <v>653</v>
      </c>
      <c r="J67" t="s">
        <v>532</v>
      </c>
      <c r="K67">
        <v>590000</v>
      </c>
      <c r="L67">
        <v>7</v>
      </c>
      <c r="M67" t="s">
        <v>654</v>
      </c>
    </row>
    <row r="68" spans="1:13" x14ac:dyDescent="0.3">
      <c r="A68" t="str">
        <f t="shared" si="2"/>
        <v>7Kingston upon Hull, City of</v>
      </c>
      <c r="B68">
        <f t="shared" si="3"/>
        <v>7</v>
      </c>
      <c r="C68" t="s">
        <v>162</v>
      </c>
      <c r="D68" t="s">
        <v>729</v>
      </c>
      <c r="E68">
        <v>84</v>
      </c>
      <c r="F68" t="s">
        <v>762</v>
      </c>
      <c r="G68" t="s">
        <v>763</v>
      </c>
      <c r="H68" t="s">
        <v>605</v>
      </c>
      <c r="I68" t="s">
        <v>615</v>
      </c>
      <c r="J68" t="s">
        <v>532</v>
      </c>
      <c r="K68">
        <v>79609</v>
      </c>
      <c r="L68">
        <v>0</v>
      </c>
      <c r="M68" t="s">
        <v>660</v>
      </c>
    </row>
    <row r="69" spans="1:13" x14ac:dyDescent="0.3">
      <c r="A69" t="str">
        <f t="shared" si="2"/>
        <v>8Kingston upon Hull, City of</v>
      </c>
      <c r="B69">
        <f t="shared" si="3"/>
        <v>8</v>
      </c>
      <c r="C69" t="s">
        <v>162</v>
      </c>
      <c r="D69" t="s">
        <v>729</v>
      </c>
      <c r="E69">
        <v>86</v>
      </c>
      <c r="F69" t="s">
        <v>764</v>
      </c>
      <c r="G69" t="s">
        <v>765</v>
      </c>
      <c r="H69" t="s">
        <v>557</v>
      </c>
      <c r="I69" t="s">
        <v>557</v>
      </c>
      <c r="J69" t="s">
        <v>554</v>
      </c>
      <c r="K69">
        <v>735819</v>
      </c>
      <c r="L69">
        <v>0</v>
      </c>
      <c r="M69" t="s">
        <v>660</v>
      </c>
    </row>
    <row r="70" spans="1:13" x14ac:dyDescent="0.3">
      <c r="A70" t="str">
        <f t="shared" si="2"/>
        <v>9Kingston upon Hull, City of</v>
      </c>
      <c r="B70">
        <f t="shared" si="3"/>
        <v>9</v>
      </c>
      <c r="C70" t="s">
        <v>162</v>
      </c>
      <c r="D70" t="s">
        <v>729</v>
      </c>
      <c r="E70">
        <v>86</v>
      </c>
      <c r="F70" t="s">
        <v>766</v>
      </c>
      <c r="G70" t="s">
        <v>767</v>
      </c>
      <c r="H70" t="s">
        <v>557</v>
      </c>
      <c r="J70" t="s">
        <v>554</v>
      </c>
      <c r="K70">
        <v>100000</v>
      </c>
      <c r="L70">
        <v>0</v>
      </c>
      <c r="M70" t="s">
        <v>660</v>
      </c>
    </row>
    <row r="71" spans="1:13" x14ac:dyDescent="0.3">
      <c r="A71" t="str">
        <f t="shared" si="2"/>
        <v>10Kingston upon Hull, City of</v>
      </c>
      <c r="B71">
        <f t="shared" si="3"/>
        <v>10</v>
      </c>
      <c r="C71" t="s">
        <v>162</v>
      </c>
      <c r="D71" t="s">
        <v>729</v>
      </c>
      <c r="E71">
        <v>86</v>
      </c>
      <c r="F71" t="s">
        <v>768</v>
      </c>
      <c r="G71" t="s">
        <v>769</v>
      </c>
      <c r="H71" t="s">
        <v>605</v>
      </c>
      <c r="I71" t="s">
        <v>615</v>
      </c>
      <c r="J71" t="s">
        <v>554</v>
      </c>
      <c r="K71">
        <v>21000</v>
      </c>
      <c r="L71">
        <v>0</v>
      </c>
      <c r="M71" t="s">
        <v>660</v>
      </c>
    </row>
    <row r="72" spans="1:13" x14ac:dyDescent="0.3">
      <c r="A72" t="str">
        <f t="shared" si="2"/>
        <v>11Kingston upon Hull, City of</v>
      </c>
      <c r="B72">
        <f t="shared" si="3"/>
        <v>11</v>
      </c>
      <c r="C72" t="s">
        <v>162</v>
      </c>
      <c r="D72" t="s">
        <v>729</v>
      </c>
      <c r="E72">
        <v>86</v>
      </c>
      <c r="F72" t="s">
        <v>770</v>
      </c>
      <c r="G72" t="s">
        <v>771</v>
      </c>
      <c r="H72" t="s">
        <v>557</v>
      </c>
      <c r="J72" t="s">
        <v>554</v>
      </c>
      <c r="K72">
        <v>326476</v>
      </c>
      <c r="L72">
        <v>0</v>
      </c>
      <c r="M72" t="s">
        <v>660</v>
      </c>
    </row>
    <row r="73" spans="1:13" x14ac:dyDescent="0.3">
      <c r="A73" t="str">
        <f t="shared" si="2"/>
        <v>12Kingston upon Hull, City of</v>
      </c>
      <c r="B73">
        <f t="shared" si="3"/>
        <v>12</v>
      </c>
      <c r="C73" t="s">
        <v>162</v>
      </c>
      <c r="D73" t="s">
        <v>729</v>
      </c>
      <c r="E73">
        <v>86</v>
      </c>
      <c r="F73" t="s">
        <v>772</v>
      </c>
      <c r="G73" t="s">
        <v>773</v>
      </c>
      <c r="H73" t="s">
        <v>557</v>
      </c>
      <c r="J73" t="s">
        <v>554</v>
      </c>
      <c r="K73">
        <v>89000</v>
      </c>
      <c r="L73">
        <v>0</v>
      </c>
      <c r="M73" t="s">
        <v>660</v>
      </c>
    </row>
    <row r="74" spans="1:13" x14ac:dyDescent="0.3">
      <c r="A74" t="str">
        <f t="shared" si="2"/>
        <v>13Kingston upon Hull, City of</v>
      </c>
      <c r="B74">
        <f t="shared" si="3"/>
        <v>13</v>
      </c>
      <c r="C74" t="s">
        <v>162</v>
      </c>
      <c r="D74" t="s">
        <v>729</v>
      </c>
      <c r="E74">
        <v>86</v>
      </c>
      <c r="F74" t="s">
        <v>774</v>
      </c>
      <c r="G74" t="s">
        <v>775</v>
      </c>
      <c r="H74" t="s">
        <v>631</v>
      </c>
      <c r="I74" t="s">
        <v>594</v>
      </c>
      <c r="J74" t="s">
        <v>554</v>
      </c>
      <c r="K74">
        <v>1000000</v>
      </c>
      <c r="L74">
        <v>998</v>
      </c>
      <c r="M74" t="s">
        <v>525</v>
      </c>
    </row>
    <row r="75" spans="1:13" x14ac:dyDescent="0.3">
      <c r="A75" t="str">
        <f t="shared" si="2"/>
        <v>14Kingston upon Hull, City of</v>
      </c>
      <c r="B75">
        <f t="shared" si="3"/>
        <v>14</v>
      </c>
      <c r="C75" t="s">
        <v>162</v>
      </c>
      <c r="D75" t="s">
        <v>729</v>
      </c>
      <c r="E75">
        <v>86</v>
      </c>
      <c r="F75" t="s">
        <v>776</v>
      </c>
      <c r="G75" t="s">
        <v>777</v>
      </c>
      <c r="H75" t="s">
        <v>557</v>
      </c>
      <c r="J75" t="s">
        <v>554</v>
      </c>
      <c r="K75">
        <v>25000</v>
      </c>
      <c r="L75">
        <v>0</v>
      </c>
      <c r="M75" t="s">
        <v>660</v>
      </c>
    </row>
    <row r="76" spans="1:13" x14ac:dyDescent="0.3">
      <c r="A76" t="str">
        <f t="shared" si="2"/>
        <v>15Kingston upon Hull, City of</v>
      </c>
      <c r="B76">
        <f t="shared" si="3"/>
        <v>15</v>
      </c>
      <c r="C76" t="s">
        <v>162</v>
      </c>
      <c r="D76" t="s">
        <v>729</v>
      </c>
      <c r="E76">
        <v>86</v>
      </c>
      <c r="F76" t="s">
        <v>778</v>
      </c>
      <c r="G76" t="s">
        <v>779</v>
      </c>
      <c r="H76" t="s">
        <v>628</v>
      </c>
      <c r="I76" t="s">
        <v>564</v>
      </c>
      <c r="J76" t="s">
        <v>554</v>
      </c>
      <c r="K76">
        <v>20000</v>
      </c>
      <c r="L76">
        <v>0</v>
      </c>
      <c r="M76" t="s">
        <v>660</v>
      </c>
    </row>
    <row r="77" spans="1:13" x14ac:dyDescent="0.3">
      <c r="A77" t="str">
        <f t="shared" si="2"/>
        <v>16Kingston upon Hull, City of</v>
      </c>
      <c r="B77">
        <f t="shared" si="3"/>
        <v>16</v>
      </c>
      <c r="C77" t="s">
        <v>162</v>
      </c>
      <c r="D77" t="s">
        <v>729</v>
      </c>
      <c r="E77">
        <v>86</v>
      </c>
      <c r="F77" t="s">
        <v>780</v>
      </c>
      <c r="G77" t="s">
        <v>781</v>
      </c>
      <c r="H77" t="s">
        <v>557</v>
      </c>
      <c r="J77" t="s">
        <v>554</v>
      </c>
      <c r="K77">
        <v>13500</v>
      </c>
      <c r="L77">
        <v>0</v>
      </c>
      <c r="M77" t="s">
        <v>660</v>
      </c>
    </row>
    <row r="78" spans="1:13" x14ac:dyDescent="0.3">
      <c r="A78" t="str">
        <f t="shared" si="2"/>
        <v>17Kingston upon Hull, City of</v>
      </c>
      <c r="B78">
        <f t="shared" si="3"/>
        <v>17</v>
      </c>
      <c r="C78" t="s">
        <v>162</v>
      </c>
      <c r="D78" t="s">
        <v>729</v>
      </c>
      <c r="E78">
        <v>86</v>
      </c>
      <c r="F78" t="s">
        <v>782</v>
      </c>
      <c r="G78" t="s">
        <v>769</v>
      </c>
      <c r="H78" t="s">
        <v>605</v>
      </c>
      <c r="I78" t="s">
        <v>615</v>
      </c>
      <c r="J78" t="s">
        <v>554</v>
      </c>
      <c r="K78">
        <v>35000</v>
      </c>
      <c r="L78">
        <v>0</v>
      </c>
      <c r="M78" t="s">
        <v>660</v>
      </c>
    </row>
    <row r="79" spans="1:13" x14ac:dyDescent="0.3">
      <c r="A79" t="str">
        <f t="shared" si="2"/>
        <v>18Kingston upon Hull, City of</v>
      </c>
      <c r="B79">
        <f t="shared" si="3"/>
        <v>18</v>
      </c>
      <c r="C79" t="s">
        <v>162</v>
      </c>
      <c r="D79" t="s">
        <v>729</v>
      </c>
      <c r="E79">
        <v>86</v>
      </c>
      <c r="F79" t="s">
        <v>783</v>
      </c>
      <c r="G79" t="s">
        <v>784</v>
      </c>
      <c r="H79" t="s">
        <v>605</v>
      </c>
      <c r="I79" t="s">
        <v>579</v>
      </c>
      <c r="J79" t="s">
        <v>554</v>
      </c>
      <c r="K79">
        <v>75000</v>
      </c>
      <c r="L79">
        <v>0</v>
      </c>
      <c r="M79" t="s">
        <v>660</v>
      </c>
    </row>
    <row r="80" spans="1:13" x14ac:dyDescent="0.3">
      <c r="A80" t="str">
        <f t="shared" si="2"/>
        <v>19Kingston upon Hull, City of</v>
      </c>
      <c r="B80">
        <f t="shared" si="3"/>
        <v>19</v>
      </c>
      <c r="C80" t="s">
        <v>162</v>
      </c>
      <c r="D80" t="s">
        <v>729</v>
      </c>
      <c r="E80">
        <v>86</v>
      </c>
      <c r="F80" t="s">
        <v>785</v>
      </c>
      <c r="G80" t="s">
        <v>786</v>
      </c>
      <c r="H80" t="s">
        <v>557</v>
      </c>
      <c r="I80" t="s">
        <v>342</v>
      </c>
      <c r="J80" t="s">
        <v>554</v>
      </c>
      <c r="K80">
        <v>50000</v>
      </c>
      <c r="L80">
        <v>0</v>
      </c>
      <c r="M80" t="s">
        <v>660</v>
      </c>
    </row>
    <row r="81" spans="1:13" x14ac:dyDescent="0.3">
      <c r="A81" t="str">
        <f t="shared" si="2"/>
        <v>20Kingston upon Hull, City of</v>
      </c>
      <c r="B81">
        <f t="shared" si="3"/>
        <v>20</v>
      </c>
      <c r="C81" t="s">
        <v>162</v>
      </c>
      <c r="D81" t="s">
        <v>729</v>
      </c>
      <c r="E81">
        <v>86</v>
      </c>
      <c r="F81" t="s">
        <v>787</v>
      </c>
      <c r="G81" t="s">
        <v>788</v>
      </c>
      <c r="H81" t="s">
        <v>605</v>
      </c>
      <c r="I81" t="s">
        <v>615</v>
      </c>
      <c r="J81" t="s">
        <v>554</v>
      </c>
      <c r="K81">
        <v>100000</v>
      </c>
      <c r="L81">
        <v>0</v>
      </c>
      <c r="M81" t="s">
        <v>660</v>
      </c>
    </row>
    <row r="82" spans="1:13" x14ac:dyDescent="0.3">
      <c r="A82" t="str">
        <f t="shared" si="2"/>
        <v>21Kingston upon Hull, City of</v>
      </c>
      <c r="B82">
        <f t="shared" si="3"/>
        <v>21</v>
      </c>
      <c r="C82" t="s">
        <v>162</v>
      </c>
      <c r="D82" t="s">
        <v>729</v>
      </c>
      <c r="E82">
        <v>86</v>
      </c>
      <c r="F82" t="s">
        <v>789</v>
      </c>
      <c r="G82" t="s">
        <v>790</v>
      </c>
      <c r="H82" t="s">
        <v>605</v>
      </c>
      <c r="I82" t="s">
        <v>615</v>
      </c>
      <c r="J82" t="s">
        <v>554</v>
      </c>
      <c r="K82">
        <v>50000</v>
      </c>
      <c r="L82">
        <v>0</v>
      </c>
      <c r="M82" t="s">
        <v>660</v>
      </c>
    </row>
    <row r="83" spans="1:13" x14ac:dyDescent="0.3">
      <c r="A83" t="str">
        <f t="shared" si="2"/>
        <v>22Kingston upon Hull, City of</v>
      </c>
      <c r="B83">
        <f t="shared" si="3"/>
        <v>22</v>
      </c>
      <c r="C83" t="s">
        <v>162</v>
      </c>
      <c r="D83" t="s">
        <v>729</v>
      </c>
      <c r="E83">
        <v>86</v>
      </c>
      <c r="F83" t="s">
        <v>791</v>
      </c>
      <c r="G83" t="s">
        <v>792</v>
      </c>
      <c r="H83" t="s">
        <v>605</v>
      </c>
      <c r="I83" t="s">
        <v>615</v>
      </c>
      <c r="J83" t="s">
        <v>554</v>
      </c>
      <c r="K83">
        <v>20000</v>
      </c>
      <c r="L83">
        <v>0</v>
      </c>
      <c r="M83" t="s">
        <v>660</v>
      </c>
    </row>
    <row r="84" spans="1:13" x14ac:dyDescent="0.3">
      <c r="A84" t="str">
        <f t="shared" si="2"/>
        <v>23Kingston upon Hull, City of</v>
      </c>
      <c r="B84">
        <f t="shared" si="3"/>
        <v>23</v>
      </c>
      <c r="C84" t="s">
        <v>162</v>
      </c>
      <c r="D84" t="s">
        <v>729</v>
      </c>
      <c r="E84">
        <v>86</v>
      </c>
      <c r="F84" t="s">
        <v>793</v>
      </c>
      <c r="G84" t="s">
        <v>794</v>
      </c>
      <c r="H84" t="s">
        <v>557</v>
      </c>
      <c r="J84" t="s">
        <v>554</v>
      </c>
      <c r="K84">
        <v>30000</v>
      </c>
      <c r="L84">
        <v>0</v>
      </c>
      <c r="M84" t="s">
        <v>660</v>
      </c>
    </row>
    <row r="85" spans="1:13" x14ac:dyDescent="0.3">
      <c r="A85" t="str">
        <f t="shared" si="2"/>
        <v>24Kingston upon Hull, City of</v>
      </c>
      <c r="B85">
        <f t="shared" si="3"/>
        <v>24</v>
      </c>
      <c r="C85" t="s">
        <v>162</v>
      </c>
      <c r="D85" t="s">
        <v>729</v>
      </c>
      <c r="E85">
        <v>86</v>
      </c>
      <c r="F85" t="s">
        <v>795</v>
      </c>
      <c r="G85" t="s">
        <v>796</v>
      </c>
      <c r="H85" t="s">
        <v>557</v>
      </c>
      <c r="I85" t="s">
        <v>557</v>
      </c>
      <c r="J85" t="s">
        <v>554</v>
      </c>
      <c r="K85">
        <v>100000</v>
      </c>
      <c r="L85">
        <v>0</v>
      </c>
      <c r="M85" t="s">
        <v>660</v>
      </c>
    </row>
    <row r="86" spans="1:13" x14ac:dyDescent="0.3">
      <c r="A86" t="str">
        <f t="shared" si="2"/>
        <v>25Kingston upon Hull, City of</v>
      </c>
      <c r="B86">
        <f t="shared" si="3"/>
        <v>25</v>
      </c>
      <c r="C86" t="s">
        <v>162</v>
      </c>
      <c r="D86" t="s">
        <v>729</v>
      </c>
      <c r="E86">
        <v>86</v>
      </c>
      <c r="F86" t="s">
        <v>797</v>
      </c>
      <c r="G86" t="s">
        <v>797</v>
      </c>
      <c r="H86" t="s">
        <v>634</v>
      </c>
      <c r="J86" t="s">
        <v>554</v>
      </c>
      <c r="K86">
        <v>50000</v>
      </c>
      <c r="L86">
        <v>0</v>
      </c>
      <c r="M86" t="s">
        <v>660</v>
      </c>
    </row>
    <row r="87" spans="1:13" x14ac:dyDescent="0.3">
      <c r="A87" t="str">
        <f t="shared" si="2"/>
        <v>26Kingston upon Hull, City of</v>
      </c>
      <c r="B87">
        <f t="shared" si="3"/>
        <v>26</v>
      </c>
      <c r="C87" t="s">
        <v>162</v>
      </c>
      <c r="D87" t="s">
        <v>729</v>
      </c>
      <c r="E87">
        <v>95</v>
      </c>
      <c r="F87" t="s">
        <v>798</v>
      </c>
      <c r="G87" t="s">
        <v>799</v>
      </c>
      <c r="H87" t="s">
        <v>588</v>
      </c>
      <c r="I87" t="s">
        <v>557</v>
      </c>
      <c r="J87" t="s">
        <v>532</v>
      </c>
      <c r="K87">
        <v>150000</v>
      </c>
      <c r="L87">
        <v>0</v>
      </c>
      <c r="M87" t="s">
        <v>660</v>
      </c>
    </row>
    <row r="88" spans="1:13" x14ac:dyDescent="0.3">
      <c r="A88" t="str">
        <f t="shared" si="2"/>
        <v>27Kingston upon Hull, City of</v>
      </c>
      <c r="B88">
        <f t="shared" si="3"/>
        <v>27</v>
      </c>
      <c r="C88" t="s">
        <v>162</v>
      </c>
      <c r="D88" t="s">
        <v>729</v>
      </c>
      <c r="E88">
        <v>85</v>
      </c>
      <c r="F88" t="s">
        <v>800</v>
      </c>
      <c r="G88" t="s">
        <v>801</v>
      </c>
      <c r="H88" t="s">
        <v>638</v>
      </c>
      <c r="I88" t="s">
        <v>595</v>
      </c>
      <c r="J88" t="s">
        <v>532</v>
      </c>
      <c r="K88">
        <v>975000</v>
      </c>
      <c r="L88">
        <v>24</v>
      </c>
      <c r="M88" t="s">
        <v>663</v>
      </c>
    </row>
    <row r="89" spans="1:13" x14ac:dyDescent="0.3">
      <c r="A89" t="str">
        <f t="shared" si="2"/>
        <v>28Kingston upon Hull, City of</v>
      </c>
      <c r="B89">
        <f t="shared" si="3"/>
        <v>28</v>
      </c>
      <c r="C89" t="s">
        <v>162</v>
      </c>
      <c r="D89" t="s">
        <v>729</v>
      </c>
      <c r="E89">
        <v>85</v>
      </c>
      <c r="F89" t="s">
        <v>800</v>
      </c>
      <c r="G89" t="s">
        <v>802</v>
      </c>
      <c r="H89" t="s">
        <v>638</v>
      </c>
      <c r="I89" t="s">
        <v>612</v>
      </c>
      <c r="J89" t="s">
        <v>532</v>
      </c>
      <c r="K89">
        <v>429053</v>
      </c>
      <c r="L89">
        <v>10</v>
      </c>
      <c r="M89" t="s">
        <v>663</v>
      </c>
    </row>
    <row r="90" spans="1:13" x14ac:dyDescent="0.3">
      <c r="A90" t="str">
        <f t="shared" si="2"/>
        <v>29Kingston upon Hull, City of</v>
      </c>
      <c r="B90">
        <f t="shared" si="3"/>
        <v>29</v>
      </c>
      <c r="C90" t="s">
        <v>162</v>
      </c>
      <c r="D90" t="s">
        <v>729</v>
      </c>
      <c r="E90">
        <v>85</v>
      </c>
      <c r="F90" t="s">
        <v>800</v>
      </c>
      <c r="G90" t="s">
        <v>803</v>
      </c>
      <c r="H90" t="s">
        <v>613</v>
      </c>
      <c r="I90" t="s">
        <v>562</v>
      </c>
      <c r="J90" t="s">
        <v>532</v>
      </c>
      <c r="K90">
        <v>25000</v>
      </c>
      <c r="L90">
        <v>0</v>
      </c>
      <c r="M90" t="s">
        <v>660</v>
      </c>
    </row>
    <row r="91" spans="1:13" x14ac:dyDescent="0.3">
      <c r="A91" t="str">
        <f t="shared" si="2"/>
        <v>1Wolverhampton</v>
      </c>
      <c r="B91">
        <f t="shared" si="3"/>
        <v>1</v>
      </c>
      <c r="C91" t="s">
        <v>336</v>
      </c>
      <c r="D91" t="s">
        <v>673</v>
      </c>
      <c r="E91">
        <v>47</v>
      </c>
      <c r="F91" t="s">
        <v>804</v>
      </c>
      <c r="G91" t="s">
        <v>805</v>
      </c>
      <c r="H91" t="s">
        <v>639</v>
      </c>
      <c r="I91" t="s">
        <v>653</v>
      </c>
      <c r="J91" t="s">
        <v>532</v>
      </c>
      <c r="K91">
        <v>316600</v>
      </c>
      <c r="L91" t="s">
        <v>653</v>
      </c>
      <c r="M91" t="s">
        <v>654</v>
      </c>
    </row>
    <row r="92" spans="1:13" x14ac:dyDescent="0.3">
      <c r="A92" t="str">
        <f t="shared" si="2"/>
        <v>2Wolverhampton</v>
      </c>
      <c r="B92">
        <f t="shared" si="3"/>
        <v>2</v>
      </c>
      <c r="C92" t="s">
        <v>336</v>
      </c>
      <c r="D92" t="s">
        <v>673</v>
      </c>
      <c r="E92">
        <v>48</v>
      </c>
      <c r="F92" t="s">
        <v>806</v>
      </c>
      <c r="G92" t="s">
        <v>807</v>
      </c>
      <c r="H92" t="s">
        <v>630</v>
      </c>
      <c r="I92" t="s">
        <v>543</v>
      </c>
      <c r="J92" t="s">
        <v>532</v>
      </c>
      <c r="K92">
        <v>800000</v>
      </c>
      <c r="L92">
        <v>80</v>
      </c>
      <c r="M92" t="s">
        <v>651</v>
      </c>
    </row>
    <row r="93" spans="1:13" x14ac:dyDescent="0.3">
      <c r="A93" t="str">
        <f t="shared" si="2"/>
        <v>3Wolverhampton</v>
      </c>
      <c r="B93">
        <f t="shared" si="3"/>
        <v>3</v>
      </c>
      <c r="C93" t="s">
        <v>336</v>
      </c>
      <c r="D93" t="s">
        <v>673</v>
      </c>
      <c r="E93">
        <v>49</v>
      </c>
      <c r="F93" t="s">
        <v>808</v>
      </c>
      <c r="G93" t="s">
        <v>809</v>
      </c>
      <c r="H93" t="s">
        <v>639</v>
      </c>
      <c r="I93" t="s">
        <v>563</v>
      </c>
      <c r="J93" t="s">
        <v>532</v>
      </c>
      <c r="K93">
        <v>462500</v>
      </c>
      <c r="L93" t="s">
        <v>653</v>
      </c>
      <c r="M93" t="s">
        <v>654</v>
      </c>
    </row>
    <row r="94" spans="1:13" x14ac:dyDescent="0.3">
      <c r="A94" t="str">
        <f t="shared" si="2"/>
        <v>4Wolverhampton</v>
      </c>
      <c r="B94">
        <f t="shared" si="3"/>
        <v>4</v>
      </c>
      <c r="C94" t="s">
        <v>336</v>
      </c>
      <c r="D94" t="s">
        <v>673</v>
      </c>
      <c r="E94">
        <v>50</v>
      </c>
      <c r="F94" t="s">
        <v>810</v>
      </c>
      <c r="G94" t="s">
        <v>811</v>
      </c>
      <c r="H94" t="s">
        <v>639</v>
      </c>
      <c r="I94" t="s">
        <v>594</v>
      </c>
      <c r="J94" t="s">
        <v>532</v>
      </c>
      <c r="K94">
        <v>375000</v>
      </c>
      <c r="L94" t="s">
        <v>653</v>
      </c>
      <c r="M94" t="s">
        <v>654</v>
      </c>
    </row>
    <row r="95" spans="1:13" x14ac:dyDescent="0.3">
      <c r="A95" t="str">
        <f t="shared" si="2"/>
        <v>5Wolverhampton</v>
      </c>
      <c r="B95">
        <f t="shared" si="3"/>
        <v>5</v>
      </c>
      <c r="C95" t="s">
        <v>336</v>
      </c>
      <c r="D95" t="s">
        <v>673</v>
      </c>
      <c r="E95">
        <v>51</v>
      </c>
      <c r="F95" t="s">
        <v>812</v>
      </c>
      <c r="G95" t="s">
        <v>813</v>
      </c>
      <c r="H95" t="s">
        <v>639</v>
      </c>
      <c r="I95" t="s">
        <v>544</v>
      </c>
      <c r="J95" t="s">
        <v>532</v>
      </c>
      <c r="K95">
        <v>392285</v>
      </c>
      <c r="L95">
        <v>20</v>
      </c>
      <c r="M95" t="s">
        <v>654</v>
      </c>
    </row>
    <row r="96" spans="1:13" x14ac:dyDescent="0.3">
      <c r="A96" t="str">
        <f t="shared" si="2"/>
        <v>6Wolverhampton</v>
      </c>
      <c r="B96">
        <f t="shared" si="3"/>
        <v>6</v>
      </c>
      <c r="C96" t="s">
        <v>336</v>
      </c>
      <c r="D96" t="s">
        <v>673</v>
      </c>
      <c r="E96">
        <v>52</v>
      </c>
      <c r="F96" t="s">
        <v>814</v>
      </c>
      <c r="G96" t="s">
        <v>815</v>
      </c>
      <c r="H96" t="s">
        <v>588</v>
      </c>
      <c r="I96" t="s">
        <v>577</v>
      </c>
      <c r="J96" t="s">
        <v>532</v>
      </c>
      <c r="K96">
        <v>120000</v>
      </c>
      <c r="L96" t="s">
        <v>653</v>
      </c>
      <c r="M96" t="s">
        <v>660</v>
      </c>
    </row>
    <row r="97" spans="1:13" x14ac:dyDescent="0.3">
      <c r="A97" t="str">
        <f t="shared" si="2"/>
        <v>7Wolverhampton</v>
      </c>
      <c r="B97">
        <f t="shared" si="3"/>
        <v>7</v>
      </c>
      <c r="C97" t="s">
        <v>336</v>
      </c>
      <c r="D97" t="s">
        <v>673</v>
      </c>
      <c r="E97">
        <v>53</v>
      </c>
      <c r="F97" t="s">
        <v>816</v>
      </c>
      <c r="G97" t="s">
        <v>817</v>
      </c>
      <c r="H97" t="s">
        <v>639</v>
      </c>
      <c r="I97" t="s">
        <v>653</v>
      </c>
      <c r="J97" t="s">
        <v>532</v>
      </c>
      <c r="K97">
        <v>982768</v>
      </c>
      <c r="L97" t="s">
        <v>653</v>
      </c>
      <c r="M97" t="s">
        <v>654</v>
      </c>
    </row>
    <row r="98" spans="1:13" x14ac:dyDescent="0.3">
      <c r="A98" t="str">
        <f t="shared" si="2"/>
        <v>8Wolverhampton</v>
      </c>
      <c r="B98">
        <f t="shared" si="3"/>
        <v>8</v>
      </c>
      <c r="C98" t="s">
        <v>336</v>
      </c>
      <c r="D98" t="s">
        <v>673</v>
      </c>
      <c r="E98">
        <v>54</v>
      </c>
      <c r="F98" t="s">
        <v>818</v>
      </c>
      <c r="G98" t="s">
        <v>819</v>
      </c>
      <c r="H98" t="s">
        <v>639</v>
      </c>
      <c r="I98" t="s">
        <v>653</v>
      </c>
      <c r="J98" t="s">
        <v>554</v>
      </c>
      <c r="K98">
        <v>75000</v>
      </c>
      <c r="L98" t="s">
        <v>653</v>
      </c>
      <c r="M98" t="s">
        <v>654</v>
      </c>
    </row>
    <row r="99" spans="1:13" x14ac:dyDescent="0.3">
      <c r="A99" t="str">
        <f t="shared" si="2"/>
        <v>9Wolverhampton</v>
      </c>
      <c r="B99">
        <f t="shared" si="3"/>
        <v>9</v>
      </c>
      <c r="C99" t="s">
        <v>336</v>
      </c>
      <c r="D99" t="s">
        <v>673</v>
      </c>
      <c r="E99">
        <v>55</v>
      </c>
      <c r="F99" t="s">
        <v>820</v>
      </c>
      <c r="G99" t="s">
        <v>819</v>
      </c>
      <c r="H99" t="s">
        <v>639</v>
      </c>
      <c r="I99" t="s">
        <v>543</v>
      </c>
      <c r="J99" t="s">
        <v>554</v>
      </c>
      <c r="K99">
        <v>556280</v>
      </c>
      <c r="L99" t="s">
        <v>653</v>
      </c>
      <c r="M99" t="s">
        <v>654</v>
      </c>
    </row>
    <row r="100" spans="1:13" x14ac:dyDescent="0.3">
      <c r="A100" t="str">
        <f t="shared" si="2"/>
        <v>10Wolverhampton</v>
      </c>
      <c r="B100">
        <f t="shared" si="3"/>
        <v>10</v>
      </c>
      <c r="C100" t="s">
        <v>336</v>
      </c>
      <c r="D100" t="s">
        <v>673</v>
      </c>
      <c r="E100">
        <v>56</v>
      </c>
      <c r="F100" t="s">
        <v>821</v>
      </c>
      <c r="G100" t="s">
        <v>822</v>
      </c>
      <c r="H100" t="s">
        <v>557</v>
      </c>
      <c r="I100" t="s">
        <v>653</v>
      </c>
      <c r="J100" t="s">
        <v>554</v>
      </c>
      <c r="K100">
        <v>93750</v>
      </c>
      <c r="L100" t="s">
        <v>653</v>
      </c>
      <c r="M100" t="s">
        <v>660</v>
      </c>
    </row>
    <row r="101" spans="1:13" x14ac:dyDescent="0.3">
      <c r="A101" t="str">
        <f t="shared" si="2"/>
        <v>11Wolverhampton</v>
      </c>
      <c r="B101">
        <f t="shared" si="3"/>
        <v>11</v>
      </c>
      <c r="C101" t="s">
        <v>336</v>
      </c>
      <c r="D101" t="s">
        <v>673</v>
      </c>
      <c r="E101">
        <v>57</v>
      </c>
      <c r="F101" t="s">
        <v>823</v>
      </c>
      <c r="G101" t="s">
        <v>824</v>
      </c>
      <c r="H101" t="s">
        <v>638</v>
      </c>
      <c r="I101" t="s">
        <v>612</v>
      </c>
      <c r="J101" t="s">
        <v>554</v>
      </c>
      <c r="K101">
        <v>305000</v>
      </c>
      <c r="L101" t="s">
        <v>653</v>
      </c>
      <c r="M101" t="s">
        <v>663</v>
      </c>
    </row>
    <row r="102" spans="1:13" x14ac:dyDescent="0.3">
      <c r="A102" t="str">
        <f t="shared" si="2"/>
        <v>12Wolverhampton</v>
      </c>
      <c r="B102">
        <f t="shared" si="3"/>
        <v>12</v>
      </c>
      <c r="C102" t="s">
        <v>336</v>
      </c>
      <c r="D102" t="s">
        <v>673</v>
      </c>
      <c r="E102">
        <v>58</v>
      </c>
      <c r="F102" t="s">
        <v>825</v>
      </c>
      <c r="G102" t="s">
        <v>825</v>
      </c>
      <c r="H102" t="s">
        <v>628</v>
      </c>
      <c r="I102" t="s">
        <v>542</v>
      </c>
      <c r="J102" t="s">
        <v>554</v>
      </c>
      <c r="K102">
        <v>420000</v>
      </c>
      <c r="L102" t="s">
        <v>653</v>
      </c>
      <c r="M102" t="s">
        <v>660</v>
      </c>
    </row>
    <row r="103" spans="1:13" x14ac:dyDescent="0.3">
      <c r="A103" t="str">
        <f t="shared" si="2"/>
        <v>13Wolverhampton</v>
      </c>
      <c r="B103">
        <f t="shared" si="3"/>
        <v>13</v>
      </c>
      <c r="C103" t="s">
        <v>336</v>
      </c>
      <c r="D103" t="s">
        <v>673</v>
      </c>
      <c r="E103">
        <v>59</v>
      </c>
      <c r="F103" t="s">
        <v>826</v>
      </c>
      <c r="G103" t="s">
        <v>827</v>
      </c>
      <c r="H103" t="s">
        <v>639</v>
      </c>
      <c r="I103" t="s">
        <v>653</v>
      </c>
      <c r="J103" t="s">
        <v>554</v>
      </c>
      <c r="K103">
        <v>279438</v>
      </c>
      <c r="L103" t="s">
        <v>653</v>
      </c>
      <c r="M103" t="s">
        <v>654</v>
      </c>
    </row>
    <row r="104" spans="1:13" x14ac:dyDescent="0.3">
      <c r="A104" t="str">
        <f t="shared" si="2"/>
        <v>14Wolverhampton</v>
      </c>
      <c r="B104">
        <f t="shared" si="3"/>
        <v>14</v>
      </c>
      <c r="C104" t="s">
        <v>336</v>
      </c>
      <c r="D104" t="s">
        <v>673</v>
      </c>
      <c r="E104">
        <v>60</v>
      </c>
      <c r="F104" t="s">
        <v>828</v>
      </c>
      <c r="G104" t="s">
        <v>829</v>
      </c>
      <c r="H104" t="s">
        <v>588</v>
      </c>
      <c r="I104" t="s">
        <v>830</v>
      </c>
      <c r="J104" t="s">
        <v>554</v>
      </c>
      <c r="K104">
        <v>300000</v>
      </c>
      <c r="L104" t="s">
        <v>653</v>
      </c>
      <c r="M104" t="s">
        <v>660</v>
      </c>
    </row>
    <row r="105" spans="1:13" x14ac:dyDescent="0.3">
      <c r="A105" t="str">
        <f t="shared" si="2"/>
        <v>15Wolverhampton</v>
      </c>
      <c r="B105">
        <f t="shared" si="3"/>
        <v>15</v>
      </c>
      <c r="C105" t="s">
        <v>336</v>
      </c>
      <c r="D105" t="s">
        <v>673</v>
      </c>
      <c r="E105">
        <v>61</v>
      </c>
      <c r="F105" t="s">
        <v>831</v>
      </c>
      <c r="G105" t="s">
        <v>832</v>
      </c>
      <c r="H105" t="s">
        <v>588</v>
      </c>
      <c r="I105" t="s">
        <v>830</v>
      </c>
      <c r="J105" t="s">
        <v>554</v>
      </c>
      <c r="K105">
        <v>300000</v>
      </c>
      <c r="L105" t="s">
        <v>653</v>
      </c>
      <c r="M105" t="s">
        <v>660</v>
      </c>
    </row>
    <row r="106" spans="1:13" x14ac:dyDescent="0.3">
      <c r="A106" t="str">
        <f t="shared" si="2"/>
        <v>16Wolverhampton</v>
      </c>
      <c r="B106">
        <f t="shared" si="3"/>
        <v>16</v>
      </c>
      <c r="C106" t="s">
        <v>336</v>
      </c>
      <c r="D106" t="s">
        <v>673</v>
      </c>
      <c r="E106">
        <v>62</v>
      </c>
      <c r="F106" t="s">
        <v>833</v>
      </c>
      <c r="G106" t="s">
        <v>834</v>
      </c>
      <c r="H106" t="s">
        <v>588</v>
      </c>
      <c r="I106" t="s">
        <v>830</v>
      </c>
      <c r="J106" t="s">
        <v>554</v>
      </c>
      <c r="K106">
        <v>253557</v>
      </c>
      <c r="L106" t="s">
        <v>653</v>
      </c>
      <c r="M106" t="s">
        <v>660</v>
      </c>
    </row>
    <row r="107" spans="1:13" x14ac:dyDescent="0.3">
      <c r="A107" t="str">
        <f t="shared" si="2"/>
        <v>1Kensington and Chelsea</v>
      </c>
      <c r="B107">
        <f t="shared" si="3"/>
        <v>1</v>
      </c>
      <c r="C107" t="s">
        <v>158</v>
      </c>
      <c r="D107" t="s">
        <v>648</v>
      </c>
      <c r="E107">
        <v>28</v>
      </c>
      <c r="F107" t="s">
        <v>835</v>
      </c>
      <c r="G107" t="s">
        <v>836</v>
      </c>
      <c r="H107" t="s">
        <v>630</v>
      </c>
      <c r="I107" t="s">
        <v>543</v>
      </c>
      <c r="J107" t="s">
        <v>532</v>
      </c>
      <c r="K107">
        <v>796328</v>
      </c>
      <c r="L107">
        <v>40</v>
      </c>
      <c r="M107" t="s">
        <v>651</v>
      </c>
    </row>
    <row r="108" spans="1:13" x14ac:dyDescent="0.3">
      <c r="A108" t="str">
        <f t="shared" si="2"/>
        <v>2Kensington and Chelsea</v>
      </c>
      <c r="B108">
        <f t="shared" si="3"/>
        <v>2</v>
      </c>
      <c r="C108" t="s">
        <v>158</v>
      </c>
      <c r="D108" t="s">
        <v>648</v>
      </c>
      <c r="E108">
        <v>31</v>
      </c>
      <c r="F108" t="s">
        <v>837</v>
      </c>
      <c r="G108" t="s">
        <v>838</v>
      </c>
      <c r="H108" t="s">
        <v>631</v>
      </c>
      <c r="I108" t="s">
        <v>544</v>
      </c>
      <c r="J108" t="s">
        <v>554</v>
      </c>
      <c r="K108">
        <v>547252</v>
      </c>
      <c r="L108">
        <v>196</v>
      </c>
      <c r="M108" t="s">
        <v>525</v>
      </c>
    </row>
    <row r="109" spans="1:13" x14ac:dyDescent="0.3">
      <c r="A109" t="str">
        <f t="shared" si="2"/>
        <v>3Kensington and Chelsea</v>
      </c>
      <c r="B109">
        <f t="shared" si="3"/>
        <v>3</v>
      </c>
      <c r="C109" t="s">
        <v>158</v>
      </c>
      <c r="D109" t="s">
        <v>648</v>
      </c>
      <c r="E109">
        <v>32</v>
      </c>
      <c r="F109" t="s">
        <v>839</v>
      </c>
      <c r="G109" t="s">
        <v>840</v>
      </c>
      <c r="H109" t="s">
        <v>588</v>
      </c>
      <c r="I109" t="s">
        <v>830</v>
      </c>
      <c r="J109" t="s">
        <v>554</v>
      </c>
      <c r="K109">
        <v>384748</v>
      </c>
      <c r="L109">
        <v>6</v>
      </c>
      <c r="M109" t="s">
        <v>660</v>
      </c>
    </row>
    <row r="110" spans="1:13" x14ac:dyDescent="0.3">
      <c r="A110" t="str">
        <f t="shared" si="2"/>
        <v>4Kensington and Chelsea</v>
      </c>
      <c r="B110">
        <f t="shared" si="3"/>
        <v>4</v>
      </c>
      <c r="C110" t="s">
        <v>158</v>
      </c>
      <c r="D110" t="s">
        <v>648</v>
      </c>
      <c r="E110">
        <v>33</v>
      </c>
      <c r="F110" t="s">
        <v>841</v>
      </c>
      <c r="G110" t="s">
        <v>842</v>
      </c>
      <c r="H110" t="s">
        <v>639</v>
      </c>
      <c r="I110" t="s">
        <v>557</v>
      </c>
      <c r="J110" t="s">
        <v>554</v>
      </c>
      <c r="K110">
        <v>168000</v>
      </c>
      <c r="L110">
        <v>3</v>
      </c>
      <c r="M110" t="s">
        <v>654</v>
      </c>
    </row>
    <row r="111" spans="1:13" x14ac:dyDescent="0.3">
      <c r="A111" t="str">
        <f t="shared" si="2"/>
        <v>5Kensington and Chelsea</v>
      </c>
      <c r="B111">
        <f t="shared" si="3"/>
        <v>5</v>
      </c>
      <c r="C111" t="s">
        <v>158</v>
      </c>
      <c r="D111" t="s">
        <v>648</v>
      </c>
      <c r="E111">
        <v>34</v>
      </c>
      <c r="F111" t="s">
        <v>843</v>
      </c>
      <c r="G111" t="s">
        <v>844</v>
      </c>
      <c r="H111" t="s">
        <v>844</v>
      </c>
      <c r="J111" t="s">
        <v>554</v>
      </c>
      <c r="K111">
        <v>377094</v>
      </c>
      <c r="L111">
        <v>0</v>
      </c>
      <c r="M111" t="s">
        <v>660</v>
      </c>
    </row>
    <row r="112" spans="1:13" x14ac:dyDescent="0.3">
      <c r="A112" t="str">
        <f t="shared" si="2"/>
        <v>6Kensington and Chelsea</v>
      </c>
      <c r="B112">
        <f t="shared" si="3"/>
        <v>6</v>
      </c>
      <c r="C112" t="s">
        <v>158</v>
      </c>
      <c r="D112" t="s">
        <v>648</v>
      </c>
      <c r="E112">
        <v>35</v>
      </c>
      <c r="F112" t="s">
        <v>845</v>
      </c>
      <c r="G112" t="s">
        <v>846</v>
      </c>
      <c r="H112" t="s">
        <v>619</v>
      </c>
      <c r="I112" t="s">
        <v>581</v>
      </c>
      <c r="J112" t="s">
        <v>532</v>
      </c>
      <c r="K112">
        <v>993991</v>
      </c>
      <c r="L112">
        <v>44875</v>
      </c>
      <c r="M112" t="s">
        <v>657</v>
      </c>
    </row>
    <row r="113" spans="1:13" x14ac:dyDescent="0.3">
      <c r="A113" t="str">
        <f t="shared" si="2"/>
        <v>7Kensington and Chelsea</v>
      </c>
      <c r="B113">
        <f t="shared" si="3"/>
        <v>7</v>
      </c>
      <c r="C113" t="s">
        <v>158</v>
      </c>
      <c r="D113" t="s">
        <v>648</v>
      </c>
      <c r="E113">
        <v>36</v>
      </c>
      <c r="F113" t="s">
        <v>847</v>
      </c>
      <c r="G113" t="s">
        <v>848</v>
      </c>
      <c r="H113" t="s">
        <v>630</v>
      </c>
      <c r="I113" t="s">
        <v>543</v>
      </c>
      <c r="J113" t="s">
        <v>554</v>
      </c>
      <c r="K113">
        <v>120574</v>
      </c>
      <c r="L113">
        <v>57</v>
      </c>
      <c r="M113" t="s">
        <v>651</v>
      </c>
    </row>
    <row r="114" spans="1:13" x14ac:dyDescent="0.3">
      <c r="A114" t="str">
        <f t="shared" si="2"/>
        <v>8Kensington and Chelsea</v>
      </c>
      <c r="B114">
        <f t="shared" si="3"/>
        <v>8</v>
      </c>
      <c r="C114" t="s">
        <v>158</v>
      </c>
      <c r="D114" t="s">
        <v>648</v>
      </c>
      <c r="E114">
        <v>37</v>
      </c>
      <c r="F114" t="s">
        <v>849</v>
      </c>
      <c r="G114" t="s">
        <v>850</v>
      </c>
      <c r="H114" t="s">
        <v>613</v>
      </c>
      <c r="I114" t="s">
        <v>580</v>
      </c>
      <c r="J114" t="s">
        <v>554</v>
      </c>
      <c r="K114">
        <v>220584</v>
      </c>
      <c r="L114" t="s">
        <v>653</v>
      </c>
      <c r="M114" t="s">
        <v>660</v>
      </c>
    </row>
    <row r="115" spans="1:13" x14ac:dyDescent="0.3">
      <c r="A115" t="str">
        <f t="shared" si="2"/>
        <v>9Kensington and Chelsea</v>
      </c>
      <c r="B115">
        <f t="shared" si="3"/>
        <v>9</v>
      </c>
      <c r="C115" t="s">
        <v>158</v>
      </c>
      <c r="D115" t="s">
        <v>648</v>
      </c>
      <c r="E115">
        <v>38</v>
      </c>
      <c r="F115" t="s">
        <v>851</v>
      </c>
      <c r="G115" t="s">
        <v>852</v>
      </c>
      <c r="H115" t="s">
        <v>639</v>
      </c>
      <c r="I115" t="s">
        <v>570</v>
      </c>
      <c r="J115" t="s">
        <v>554</v>
      </c>
      <c r="K115">
        <v>50500</v>
      </c>
      <c r="L115">
        <v>1</v>
      </c>
      <c r="M115" t="s">
        <v>654</v>
      </c>
    </row>
    <row r="116" spans="1:13" x14ac:dyDescent="0.3">
      <c r="A116" t="str">
        <f t="shared" si="2"/>
        <v>1Gloucestershire</v>
      </c>
      <c r="B116">
        <f t="shared" si="3"/>
        <v>1</v>
      </c>
      <c r="C116" t="s">
        <v>126</v>
      </c>
      <c r="D116" t="s">
        <v>722</v>
      </c>
      <c r="E116">
        <v>13</v>
      </c>
      <c r="F116" t="s">
        <v>853</v>
      </c>
      <c r="G116" t="s">
        <v>854</v>
      </c>
      <c r="H116" t="s">
        <v>588</v>
      </c>
      <c r="I116" t="s">
        <v>830</v>
      </c>
      <c r="J116" t="s">
        <v>554</v>
      </c>
      <c r="K116">
        <v>1643150</v>
      </c>
      <c r="L116">
        <v>0</v>
      </c>
      <c r="M116" t="s">
        <v>660</v>
      </c>
    </row>
    <row r="117" spans="1:13" x14ac:dyDescent="0.3">
      <c r="A117" t="str">
        <f t="shared" si="2"/>
        <v>2Gloucestershire</v>
      </c>
      <c r="B117">
        <f t="shared" si="3"/>
        <v>2</v>
      </c>
      <c r="C117" t="s">
        <v>126</v>
      </c>
      <c r="D117" t="s">
        <v>722</v>
      </c>
      <c r="E117">
        <v>24</v>
      </c>
      <c r="F117" t="s">
        <v>855</v>
      </c>
      <c r="G117" t="s">
        <v>856</v>
      </c>
      <c r="H117" t="s">
        <v>605</v>
      </c>
      <c r="I117" t="s">
        <v>557</v>
      </c>
      <c r="J117" t="s">
        <v>532</v>
      </c>
      <c r="K117">
        <v>1647513</v>
      </c>
      <c r="L117">
        <v>0</v>
      </c>
      <c r="M117" t="s">
        <v>660</v>
      </c>
    </row>
    <row r="118" spans="1:13" x14ac:dyDescent="0.3">
      <c r="A118" t="str">
        <f t="shared" si="2"/>
        <v>3Gloucestershire</v>
      </c>
      <c r="B118">
        <f t="shared" si="3"/>
        <v>3</v>
      </c>
      <c r="C118" t="s">
        <v>126</v>
      </c>
      <c r="D118" t="s">
        <v>722</v>
      </c>
      <c r="E118">
        <v>26</v>
      </c>
      <c r="F118" t="s">
        <v>857</v>
      </c>
      <c r="G118" t="s">
        <v>858</v>
      </c>
      <c r="H118" t="s">
        <v>605</v>
      </c>
      <c r="I118" t="s">
        <v>620</v>
      </c>
      <c r="J118" t="s">
        <v>532</v>
      </c>
      <c r="K118">
        <v>63000</v>
      </c>
      <c r="L118">
        <v>0</v>
      </c>
      <c r="M118" t="s">
        <v>660</v>
      </c>
    </row>
    <row r="119" spans="1:13" x14ac:dyDescent="0.3">
      <c r="A119" t="str">
        <f t="shared" si="2"/>
        <v>4Gloucestershire</v>
      </c>
      <c r="B119">
        <f t="shared" si="3"/>
        <v>4</v>
      </c>
      <c r="C119" t="s">
        <v>126</v>
      </c>
      <c r="D119" t="s">
        <v>722</v>
      </c>
      <c r="E119">
        <v>27</v>
      </c>
      <c r="F119" t="s">
        <v>857</v>
      </c>
      <c r="G119" t="s">
        <v>858</v>
      </c>
      <c r="H119" t="s">
        <v>605</v>
      </c>
      <c r="I119" t="s">
        <v>620</v>
      </c>
      <c r="J119" t="s">
        <v>554</v>
      </c>
      <c r="K119">
        <v>63000</v>
      </c>
      <c r="L119">
        <v>0</v>
      </c>
      <c r="M119" t="s">
        <v>660</v>
      </c>
    </row>
    <row r="120" spans="1:13" x14ac:dyDescent="0.3">
      <c r="A120" t="str">
        <f t="shared" si="2"/>
        <v>5Gloucestershire</v>
      </c>
      <c r="B120">
        <f t="shared" si="3"/>
        <v>5</v>
      </c>
      <c r="C120" t="s">
        <v>126</v>
      </c>
      <c r="D120" t="s">
        <v>722</v>
      </c>
      <c r="E120">
        <v>41</v>
      </c>
      <c r="F120" t="s">
        <v>859</v>
      </c>
      <c r="G120" t="s">
        <v>860</v>
      </c>
      <c r="H120" t="s">
        <v>630</v>
      </c>
      <c r="I120" t="s">
        <v>543</v>
      </c>
      <c r="J120" t="s">
        <v>554</v>
      </c>
      <c r="K120">
        <v>3435960</v>
      </c>
      <c r="L120">
        <v>0</v>
      </c>
      <c r="M120" t="s">
        <v>651</v>
      </c>
    </row>
    <row r="121" spans="1:13" x14ac:dyDescent="0.3">
      <c r="A121" t="str">
        <f t="shared" si="2"/>
        <v>6Gloucestershire</v>
      </c>
      <c r="B121">
        <f t="shared" si="3"/>
        <v>6</v>
      </c>
      <c r="C121" t="s">
        <v>126</v>
      </c>
      <c r="D121" t="s">
        <v>722</v>
      </c>
      <c r="E121">
        <v>57</v>
      </c>
      <c r="F121" t="s">
        <v>861</v>
      </c>
      <c r="G121" t="s">
        <v>862</v>
      </c>
      <c r="H121" t="s">
        <v>630</v>
      </c>
      <c r="I121" t="s">
        <v>593</v>
      </c>
      <c r="J121" t="s">
        <v>532</v>
      </c>
      <c r="K121">
        <v>1165230</v>
      </c>
      <c r="L121">
        <v>0</v>
      </c>
      <c r="M121" t="s">
        <v>651</v>
      </c>
    </row>
    <row r="122" spans="1:13" x14ac:dyDescent="0.3">
      <c r="A122" t="str">
        <f t="shared" si="2"/>
        <v>7Gloucestershire</v>
      </c>
      <c r="B122">
        <f t="shared" si="3"/>
        <v>7</v>
      </c>
      <c r="C122" t="s">
        <v>126</v>
      </c>
      <c r="D122" t="s">
        <v>722</v>
      </c>
      <c r="E122">
        <v>58</v>
      </c>
      <c r="F122" t="s">
        <v>863</v>
      </c>
      <c r="G122" t="s">
        <v>864</v>
      </c>
      <c r="H122" t="s">
        <v>623</v>
      </c>
      <c r="I122" t="s">
        <v>653</v>
      </c>
      <c r="J122" t="s">
        <v>532</v>
      </c>
      <c r="K122">
        <v>228000</v>
      </c>
      <c r="L122">
        <v>0</v>
      </c>
      <c r="M122" t="s">
        <v>660</v>
      </c>
    </row>
    <row r="123" spans="1:13" x14ac:dyDescent="0.3">
      <c r="A123" t="str">
        <f t="shared" si="2"/>
        <v>8Gloucestershire</v>
      </c>
      <c r="B123">
        <f t="shared" si="3"/>
        <v>8</v>
      </c>
      <c r="C123" t="s">
        <v>126</v>
      </c>
      <c r="D123" t="s">
        <v>722</v>
      </c>
      <c r="E123">
        <v>59</v>
      </c>
      <c r="F123" t="s">
        <v>865</v>
      </c>
      <c r="G123" t="s">
        <v>862</v>
      </c>
      <c r="H123" t="s">
        <v>619</v>
      </c>
      <c r="I123" t="s">
        <v>563</v>
      </c>
      <c r="J123" t="s">
        <v>532</v>
      </c>
      <c r="K123">
        <v>1574933</v>
      </c>
      <c r="L123">
        <v>0</v>
      </c>
      <c r="M123" t="s">
        <v>657</v>
      </c>
    </row>
    <row r="124" spans="1:13" x14ac:dyDescent="0.3">
      <c r="A124" t="str">
        <f t="shared" si="2"/>
        <v>9Gloucestershire</v>
      </c>
      <c r="B124">
        <f t="shared" si="3"/>
        <v>9</v>
      </c>
      <c r="C124" t="s">
        <v>126</v>
      </c>
      <c r="D124" t="s">
        <v>722</v>
      </c>
      <c r="E124">
        <v>60</v>
      </c>
      <c r="F124" t="s">
        <v>866</v>
      </c>
      <c r="G124" t="s">
        <v>867</v>
      </c>
      <c r="H124" t="s">
        <v>631</v>
      </c>
      <c r="I124" t="s">
        <v>594</v>
      </c>
      <c r="J124" t="s">
        <v>554</v>
      </c>
      <c r="K124">
        <v>85890</v>
      </c>
      <c r="L124">
        <v>0</v>
      </c>
      <c r="M124" t="s">
        <v>525</v>
      </c>
    </row>
    <row r="125" spans="1:13" x14ac:dyDescent="0.3">
      <c r="A125" t="str">
        <f t="shared" si="2"/>
        <v>1Camden</v>
      </c>
      <c r="B125">
        <f t="shared" si="3"/>
        <v>1</v>
      </c>
      <c r="C125" t="s">
        <v>80</v>
      </c>
      <c r="D125" t="s">
        <v>648</v>
      </c>
      <c r="E125">
        <v>35</v>
      </c>
      <c r="F125" t="s">
        <v>868</v>
      </c>
      <c r="G125" t="s">
        <v>869</v>
      </c>
      <c r="H125" t="s">
        <v>619</v>
      </c>
      <c r="I125" t="s">
        <v>541</v>
      </c>
      <c r="J125" t="s">
        <v>532</v>
      </c>
      <c r="K125">
        <v>1629922</v>
      </c>
      <c r="L125">
        <v>79898</v>
      </c>
      <c r="M125" t="s">
        <v>657</v>
      </c>
    </row>
    <row r="126" spans="1:13" x14ac:dyDescent="0.3">
      <c r="A126" t="str">
        <f t="shared" si="2"/>
        <v>2Camden</v>
      </c>
      <c r="B126">
        <f t="shared" si="3"/>
        <v>2</v>
      </c>
      <c r="C126" t="s">
        <v>80</v>
      </c>
      <c r="D126" t="s">
        <v>648</v>
      </c>
      <c r="E126">
        <v>56</v>
      </c>
      <c r="F126" t="s">
        <v>870</v>
      </c>
      <c r="G126" t="s">
        <v>871</v>
      </c>
      <c r="H126" t="s">
        <v>571</v>
      </c>
      <c r="I126" t="s">
        <v>557</v>
      </c>
      <c r="J126" t="s">
        <v>532</v>
      </c>
      <c r="K126">
        <v>75000</v>
      </c>
      <c r="L126">
        <v>50</v>
      </c>
      <c r="M126" t="s">
        <v>719</v>
      </c>
    </row>
    <row r="127" spans="1:13" x14ac:dyDescent="0.3">
      <c r="A127" t="str">
        <f t="shared" si="2"/>
        <v>3Camden</v>
      </c>
      <c r="B127">
        <f t="shared" si="3"/>
        <v>3</v>
      </c>
      <c r="C127" t="s">
        <v>80</v>
      </c>
      <c r="D127" t="s">
        <v>648</v>
      </c>
      <c r="E127">
        <v>28</v>
      </c>
      <c r="F127" t="s">
        <v>872</v>
      </c>
      <c r="G127" t="s">
        <v>873</v>
      </c>
      <c r="H127" t="s">
        <v>605</v>
      </c>
      <c r="I127" t="s">
        <v>600</v>
      </c>
      <c r="J127" t="s">
        <v>532</v>
      </c>
      <c r="K127">
        <v>80000</v>
      </c>
      <c r="L127" t="s">
        <v>653</v>
      </c>
      <c r="M127" t="s">
        <v>660</v>
      </c>
    </row>
    <row r="128" spans="1:13" x14ac:dyDescent="0.3">
      <c r="A128" t="str">
        <f t="shared" si="2"/>
        <v>4Camden</v>
      </c>
      <c r="B128">
        <f t="shared" si="3"/>
        <v>4</v>
      </c>
      <c r="C128" t="s">
        <v>80</v>
      </c>
      <c r="D128" t="s">
        <v>648</v>
      </c>
      <c r="E128">
        <v>60</v>
      </c>
      <c r="F128" t="s">
        <v>874</v>
      </c>
      <c r="G128" t="s">
        <v>875</v>
      </c>
      <c r="H128" t="s">
        <v>613</v>
      </c>
      <c r="I128" t="s">
        <v>621</v>
      </c>
      <c r="J128" t="s">
        <v>532</v>
      </c>
      <c r="K128">
        <v>93750</v>
      </c>
      <c r="L128">
        <v>0</v>
      </c>
      <c r="M128" t="s">
        <v>660</v>
      </c>
    </row>
    <row r="129" spans="1:13" x14ac:dyDescent="0.3">
      <c r="A129" t="str">
        <f t="shared" si="2"/>
        <v>5Camden</v>
      </c>
      <c r="B129">
        <f t="shared" si="3"/>
        <v>5</v>
      </c>
      <c r="C129" t="s">
        <v>80</v>
      </c>
      <c r="D129" t="s">
        <v>648</v>
      </c>
      <c r="E129">
        <v>62</v>
      </c>
      <c r="F129" t="s">
        <v>876</v>
      </c>
      <c r="G129" t="s">
        <v>877</v>
      </c>
      <c r="H129" t="s">
        <v>638</v>
      </c>
      <c r="I129" t="s">
        <v>595</v>
      </c>
      <c r="J129" t="s">
        <v>532</v>
      </c>
      <c r="K129">
        <v>1129531.6120000002</v>
      </c>
      <c r="L129">
        <v>18</v>
      </c>
      <c r="M129" t="s">
        <v>663</v>
      </c>
    </row>
    <row r="130" spans="1:13" x14ac:dyDescent="0.3">
      <c r="A130" t="str">
        <f t="shared" si="2"/>
        <v>6Camden</v>
      </c>
      <c r="B130">
        <f t="shared" si="3"/>
        <v>6</v>
      </c>
      <c r="C130" t="s">
        <v>80</v>
      </c>
      <c r="D130" t="s">
        <v>648</v>
      </c>
      <c r="E130">
        <v>76</v>
      </c>
      <c r="F130" t="s">
        <v>667</v>
      </c>
      <c r="G130" t="s">
        <v>668</v>
      </c>
      <c r="H130" t="s">
        <v>628</v>
      </c>
      <c r="I130" t="s">
        <v>542</v>
      </c>
      <c r="J130" t="s">
        <v>554</v>
      </c>
      <c r="K130">
        <v>137000</v>
      </c>
      <c r="L130">
        <v>0</v>
      </c>
      <c r="M130" t="s">
        <v>660</v>
      </c>
    </row>
    <row r="131" spans="1:13" x14ac:dyDescent="0.3">
      <c r="A131" t="str">
        <f t="shared" ref="A131:A194" si="4">B131&amp;C131</f>
        <v>7Camden</v>
      </c>
      <c r="B131">
        <f t="shared" ref="B131:B194" si="5">IF(C131=C130, B130+1, 1)</f>
        <v>7</v>
      </c>
      <c r="C131" t="s">
        <v>80</v>
      </c>
      <c r="D131" t="s">
        <v>648</v>
      </c>
      <c r="E131">
        <v>77</v>
      </c>
      <c r="F131" t="s">
        <v>664</v>
      </c>
      <c r="G131" t="s">
        <v>665</v>
      </c>
      <c r="H131" t="s">
        <v>613</v>
      </c>
      <c r="I131" t="s">
        <v>580</v>
      </c>
      <c r="J131" t="s">
        <v>554</v>
      </c>
      <c r="K131">
        <v>574000</v>
      </c>
      <c r="L131">
        <v>0</v>
      </c>
      <c r="M131" t="s">
        <v>660</v>
      </c>
    </row>
    <row r="132" spans="1:13" x14ac:dyDescent="0.3">
      <c r="A132" t="str">
        <f t="shared" si="4"/>
        <v>8Camden</v>
      </c>
      <c r="B132">
        <f t="shared" si="5"/>
        <v>8</v>
      </c>
      <c r="C132" t="s">
        <v>80</v>
      </c>
      <c r="D132" t="s">
        <v>648</v>
      </c>
      <c r="E132">
        <v>38</v>
      </c>
      <c r="F132" t="s">
        <v>878</v>
      </c>
      <c r="G132" t="s">
        <v>879</v>
      </c>
      <c r="H132" t="s">
        <v>628</v>
      </c>
      <c r="I132" t="s">
        <v>564</v>
      </c>
      <c r="J132" t="s">
        <v>554</v>
      </c>
      <c r="K132">
        <v>93000</v>
      </c>
      <c r="L132">
        <v>0</v>
      </c>
      <c r="M132" t="s">
        <v>660</v>
      </c>
    </row>
    <row r="133" spans="1:13" x14ac:dyDescent="0.3">
      <c r="A133" t="str">
        <f t="shared" si="4"/>
        <v>1Nottingham</v>
      </c>
      <c r="B133">
        <f t="shared" si="5"/>
        <v>1</v>
      </c>
      <c r="C133" t="s">
        <v>218</v>
      </c>
      <c r="D133" t="s">
        <v>673</v>
      </c>
      <c r="E133">
        <v>29</v>
      </c>
      <c r="F133" t="s">
        <v>880</v>
      </c>
      <c r="G133" t="s">
        <v>881</v>
      </c>
      <c r="H133" t="s">
        <v>631</v>
      </c>
      <c r="I133" t="s">
        <v>594</v>
      </c>
      <c r="J133" t="s">
        <v>532</v>
      </c>
      <c r="K133">
        <v>2492792</v>
      </c>
      <c r="L133">
        <v>700</v>
      </c>
      <c r="M133" t="s">
        <v>525</v>
      </c>
    </row>
    <row r="134" spans="1:13" x14ac:dyDescent="0.3">
      <c r="A134" t="str">
        <f t="shared" si="4"/>
        <v>2Nottingham</v>
      </c>
      <c r="B134">
        <f t="shared" si="5"/>
        <v>2</v>
      </c>
      <c r="C134" t="s">
        <v>218</v>
      </c>
      <c r="D134" t="s">
        <v>673</v>
      </c>
      <c r="E134">
        <v>30</v>
      </c>
      <c r="F134" t="s">
        <v>880</v>
      </c>
      <c r="G134" t="s">
        <v>880</v>
      </c>
      <c r="H134" t="s">
        <v>631</v>
      </c>
      <c r="I134" t="s">
        <v>544</v>
      </c>
      <c r="J134" t="s">
        <v>554</v>
      </c>
      <c r="K134">
        <v>2059350</v>
      </c>
      <c r="L134">
        <v>2100</v>
      </c>
      <c r="M134" t="s">
        <v>525</v>
      </c>
    </row>
    <row r="135" spans="1:13" x14ac:dyDescent="0.3">
      <c r="A135" t="str">
        <f t="shared" si="4"/>
        <v>3Nottingham</v>
      </c>
      <c r="B135">
        <f t="shared" si="5"/>
        <v>3</v>
      </c>
      <c r="C135" t="s">
        <v>218</v>
      </c>
      <c r="D135" t="s">
        <v>673</v>
      </c>
      <c r="E135">
        <v>30</v>
      </c>
      <c r="F135" t="s">
        <v>880</v>
      </c>
      <c r="G135" t="s">
        <v>880</v>
      </c>
      <c r="H135" t="s">
        <v>631</v>
      </c>
      <c r="I135" t="s">
        <v>544</v>
      </c>
      <c r="J135" t="s">
        <v>554</v>
      </c>
      <c r="K135">
        <v>619074</v>
      </c>
      <c r="L135">
        <v>2100</v>
      </c>
      <c r="M135" t="s">
        <v>525</v>
      </c>
    </row>
    <row r="136" spans="1:13" x14ac:dyDescent="0.3">
      <c r="A136" t="str">
        <f t="shared" si="4"/>
        <v>4Nottingham</v>
      </c>
      <c r="B136">
        <f t="shared" si="5"/>
        <v>4</v>
      </c>
      <c r="C136" t="s">
        <v>218</v>
      </c>
      <c r="D136" t="s">
        <v>673</v>
      </c>
      <c r="E136">
        <v>31</v>
      </c>
      <c r="F136" t="s">
        <v>882</v>
      </c>
      <c r="G136" t="s">
        <v>883</v>
      </c>
      <c r="H136" t="s">
        <v>613</v>
      </c>
      <c r="I136" t="s">
        <v>591</v>
      </c>
      <c r="J136" t="s">
        <v>554</v>
      </c>
      <c r="K136">
        <v>390045</v>
      </c>
      <c r="L136">
        <v>0</v>
      </c>
      <c r="M136" t="s">
        <v>660</v>
      </c>
    </row>
    <row r="137" spans="1:13" x14ac:dyDescent="0.3">
      <c r="A137" t="str">
        <f t="shared" si="4"/>
        <v>5Nottingham</v>
      </c>
      <c r="B137">
        <f t="shared" si="5"/>
        <v>5</v>
      </c>
      <c r="C137" t="s">
        <v>218</v>
      </c>
      <c r="D137" t="s">
        <v>673</v>
      </c>
      <c r="E137">
        <v>32</v>
      </c>
      <c r="F137" t="s">
        <v>884</v>
      </c>
      <c r="G137" t="s">
        <v>885</v>
      </c>
      <c r="H137" t="s">
        <v>631</v>
      </c>
      <c r="I137" t="s">
        <v>544</v>
      </c>
      <c r="J137" t="s">
        <v>554</v>
      </c>
      <c r="K137">
        <v>261225</v>
      </c>
      <c r="L137">
        <v>184</v>
      </c>
      <c r="M137" t="s">
        <v>525</v>
      </c>
    </row>
    <row r="138" spans="1:13" x14ac:dyDescent="0.3">
      <c r="A138" t="str">
        <f t="shared" si="4"/>
        <v>6Nottingham</v>
      </c>
      <c r="B138">
        <f t="shared" si="5"/>
        <v>6</v>
      </c>
      <c r="C138" t="s">
        <v>218</v>
      </c>
      <c r="D138" t="s">
        <v>673</v>
      </c>
      <c r="E138">
        <v>33</v>
      </c>
      <c r="F138" t="s">
        <v>886</v>
      </c>
      <c r="G138" t="s">
        <v>887</v>
      </c>
      <c r="H138" t="s">
        <v>588</v>
      </c>
      <c r="I138" t="s">
        <v>537</v>
      </c>
      <c r="J138" t="s">
        <v>554</v>
      </c>
      <c r="K138">
        <v>208980</v>
      </c>
      <c r="L138">
        <v>0</v>
      </c>
      <c r="M138" t="s">
        <v>660</v>
      </c>
    </row>
    <row r="139" spans="1:13" x14ac:dyDescent="0.3">
      <c r="A139" t="str">
        <f t="shared" si="4"/>
        <v>7Nottingham</v>
      </c>
      <c r="B139">
        <f t="shared" si="5"/>
        <v>7</v>
      </c>
      <c r="C139" t="s">
        <v>218</v>
      </c>
      <c r="D139" t="s">
        <v>673</v>
      </c>
      <c r="E139">
        <v>34</v>
      </c>
      <c r="F139" t="s">
        <v>888</v>
      </c>
      <c r="G139" t="s">
        <v>889</v>
      </c>
      <c r="H139" t="s">
        <v>613</v>
      </c>
      <c r="I139" t="s">
        <v>591</v>
      </c>
      <c r="J139" t="s">
        <v>554</v>
      </c>
      <c r="K139">
        <v>43886</v>
      </c>
      <c r="L139">
        <v>0</v>
      </c>
      <c r="M139" t="s">
        <v>660</v>
      </c>
    </row>
    <row r="140" spans="1:13" x14ac:dyDescent="0.3">
      <c r="A140" t="str">
        <f t="shared" si="4"/>
        <v>8Nottingham</v>
      </c>
      <c r="B140">
        <f t="shared" si="5"/>
        <v>8</v>
      </c>
      <c r="C140" t="s">
        <v>218</v>
      </c>
      <c r="D140" t="s">
        <v>673</v>
      </c>
      <c r="E140">
        <v>35</v>
      </c>
      <c r="F140" t="s">
        <v>880</v>
      </c>
      <c r="G140" t="s">
        <v>890</v>
      </c>
      <c r="H140" t="s">
        <v>638</v>
      </c>
      <c r="I140" t="s">
        <v>557</v>
      </c>
      <c r="J140" t="s">
        <v>532</v>
      </c>
      <c r="K140">
        <v>1386688</v>
      </c>
      <c r="L140">
        <v>36</v>
      </c>
      <c r="M140" t="s">
        <v>663</v>
      </c>
    </row>
    <row r="141" spans="1:13" x14ac:dyDescent="0.3">
      <c r="A141" t="str">
        <f t="shared" si="4"/>
        <v>1Central Bedfordshire</v>
      </c>
      <c r="B141">
        <f t="shared" si="5"/>
        <v>1</v>
      </c>
      <c r="C141" t="s">
        <v>82</v>
      </c>
      <c r="D141" t="s">
        <v>891</v>
      </c>
      <c r="E141">
        <v>46</v>
      </c>
      <c r="F141" t="s">
        <v>892</v>
      </c>
      <c r="G141" t="s">
        <v>893</v>
      </c>
      <c r="H141" t="s">
        <v>630</v>
      </c>
      <c r="I141" t="s">
        <v>543</v>
      </c>
      <c r="J141" t="s">
        <v>554</v>
      </c>
      <c r="K141">
        <v>500945</v>
      </c>
      <c r="L141">
        <v>200</v>
      </c>
      <c r="M141" t="s">
        <v>651</v>
      </c>
    </row>
    <row r="142" spans="1:13" x14ac:dyDescent="0.3">
      <c r="A142" t="str">
        <f t="shared" si="4"/>
        <v>2Central Bedfordshire</v>
      </c>
      <c r="B142">
        <f t="shared" si="5"/>
        <v>2</v>
      </c>
      <c r="C142" t="s">
        <v>82</v>
      </c>
      <c r="D142" t="s">
        <v>891</v>
      </c>
      <c r="E142">
        <v>47</v>
      </c>
      <c r="F142" t="s">
        <v>894</v>
      </c>
      <c r="G142" t="s">
        <v>895</v>
      </c>
      <c r="H142" t="s">
        <v>630</v>
      </c>
      <c r="I142" t="s">
        <v>593</v>
      </c>
      <c r="J142" t="s">
        <v>554</v>
      </c>
      <c r="K142">
        <v>393772</v>
      </c>
      <c r="L142">
        <v>75</v>
      </c>
      <c r="M142" t="s">
        <v>651</v>
      </c>
    </row>
    <row r="143" spans="1:13" x14ac:dyDescent="0.3">
      <c r="A143" t="str">
        <f t="shared" si="4"/>
        <v>3Central Bedfordshire</v>
      </c>
      <c r="B143">
        <f t="shared" si="5"/>
        <v>3</v>
      </c>
      <c r="C143" t="s">
        <v>82</v>
      </c>
      <c r="D143" t="s">
        <v>891</v>
      </c>
      <c r="E143">
        <v>48</v>
      </c>
      <c r="F143" t="s">
        <v>896</v>
      </c>
      <c r="G143" t="s">
        <v>895</v>
      </c>
      <c r="H143" t="s">
        <v>630</v>
      </c>
      <c r="I143" t="s">
        <v>593</v>
      </c>
      <c r="J143" t="s">
        <v>554</v>
      </c>
      <c r="K143">
        <v>408098</v>
      </c>
      <c r="L143">
        <v>8</v>
      </c>
      <c r="M143" t="s">
        <v>651</v>
      </c>
    </row>
    <row r="144" spans="1:13" x14ac:dyDescent="0.3">
      <c r="A144" t="str">
        <f t="shared" si="4"/>
        <v>4Central Bedfordshire</v>
      </c>
      <c r="B144">
        <f t="shared" si="5"/>
        <v>4</v>
      </c>
      <c r="C144" t="s">
        <v>82</v>
      </c>
      <c r="D144" t="s">
        <v>891</v>
      </c>
      <c r="E144">
        <v>49</v>
      </c>
      <c r="F144" t="s">
        <v>897</v>
      </c>
      <c r="G144" t="s">
        <v>898</v>
      </c>
      <c r="H144" t="s">
        <v>605</v>
      </c>
      <c r="I144" t="s">
        <v>561</v>
      </c>
      <c r="J144" t="s">
        <v>554</v>
      </c>
      <c r="K144">
        <v>79774</v>
      </c>
      <c r="L144" t="s">
        <v>653</v>
      </c>
      <c r="M144" t="s">
        <v>660</v>
      </c>
    </row>
    <row r="145" spans="1:13" x14ac:dyDescent="0.3">
      <c r="A145" t="str">
        <f t="shared" si="4"/>
        <v>5Central Bedfordshire</v>
      </c>
      <c r="B145">
        <f t="shared" si="5"/>
        <v>5</v>
      </c>
      <c r="C145" t="s">
        <v>82</v>
      </c>
      <c r="D145" t="s">
        <v>891</v>
      </c>
      <c r="E145">
        <v>51</v>
      </c>
      <c r="F145" t="s">
        <v>899</v>
      </c>
      <c r="G145" t="s">
        <v>900</v>
      </c>
      <c r="H145" t="s">
        <v>630</v>
      </c>
      <c r="I145" t="s">
        <v>557</v>
      </c>
      <c r="J145" t="s">
        <v>554</v>
      </c>
      <c r="K145">
        <v>184285</v>
      </c>
      <c r="L145">
        <v>5</v>
      </c>
      <c r="M145" t="s">
        <v>651</v>
      </c>
    </row>
    <row r="146" spans="1:13" x14ac:dyDescent="0.3">
      <c r="A146" t="str">
        <f t="shared" si="4"/>
        <v>6Central Bedfordshire</v>
      </c>
      <c r="B146">
        <f t="shared" si="5"/>
        <v>6</v>
      </c>
      <c r="C146" t="s">
        <v>82</v>
      </c>
      <c r="D146" t="s">
        <v>891</v>
      </c>
      <c r="E146">
        <v>53</v>
      </c>
      <c r="F146" t="s">
        <v>901</v>
      </c>
      <c r="G146" t="s">
        <v>902</v>
      </c>
      <c r="H146" t="s">
        <v>639</v>
      </c>
      <c r="I146" t="s">
        <v>653</v>
      </c>
      <c r="J146" t="s">
        <v>554</v>
      </c>
      <c r="K146">
        <v>56161</v>
      </c>
      <c r="L146" t="s">
        <v>653</v>
      </c>
      <c r="M146" t="s">
        <v>654</v>
      </c>
    </row>
    <row r="147" spans="1:13" x14ac:dyDescent="0.3">
      <c r="A147" t="str">
        <f t="shared" si="4"/>
        <v>7Central Bedfordshire</v>
      </c>
      <c r="B147">
        <f t="shared" si="5"/>
        <v>7</v>
      </c>
      <c r="C147" t="s">
        <v>82</v>
      </c>
      <c r="D147" t="s">
        <v>891</v>
      </c>
      <c r="E147">
        <v>54</v>
      </c>
      <c r="F147" t="s">
        <v>903</v>
      </c>
      <c r="G147" t="s">
        <v>904</v>
      </c>
      <c r="H147" t="s">
        <v>628</v>
      </c>
      <c r="I147" t="s">
        <v>542</v>
      </c>
      <c r="J147" t="s">
        <v>554</v>
      </c>
      <c r="K147">
        <v>53848</v>
      </c>
      <c r="L147">
        <v>0</v>
      </c>
      <c r="M147" t="s">
        <v>660</v>
      </c>
    </row>
    <row r="148" spans="1:13" x14ac:dyDescent="0.3">
      <c r="A148" t="str">
        <f t="shared" si="4"/>
        <v>8Central Bedfordshire</v>
      </c>
      <c r="B148">
        <f t="shared" si="5"/>
        <v>8</v>
      </c>
      <c r="C148" t="s">
        <v>82</v>
      </c>
      <c r="D148" t="s">
        <v>891</v>
      </c>
      <c r="E148">
        <v>55</v>
      </c>
      <c r="F148" t="s">
        <v>905</v>
      </c>
      <c r="G148" t="s">
        <v>906</v>
      </c>
      <c r="H148" t="s">
        <v>639</v>
      </c>
      <c r="I148" t="s">
        <v>653</v>
      </c>
      <c r="J148" t="s">
        <v>554</v>
      </c>
      <c r="K148">
        <v>96750</v>
      </c>
      <c r="L148" t="s">
        <v>653</v>
      </c>
      <c r="M148" t="s">
        <v>654</v>
      </c>
    </row>
    <row r="149" spans="1:13" x14ac:dyDescent="0.3">
      <c r="A149" t="str">
        <f t="shared" si="4"/>
        <v>9Central Bedfordshire</v>
      </c>
      <c r="B149">
        <f t="shared" si="5"/>
        <v>9</v>
      </c>
      <c r="C149" t="s">
        <v>82</v>
      </c>
      <c r="D149" t="s">
        <v>891</v>
      </c>
      <c r="E149">
        <v>56</v>
      </c>
      <c r="F149" t="s">
        <v>907</v>
      </c>
      <c r="G149" t="s">
        <v>908</v>
      </c>
      <c r="H149" t="s">
        <v>639</v>
      </c>
      <c r="I149" t="s">
        <v>653</v>
      </c>
      <c r="J149" t="s">
        <v>554</v>
      </c>
      <c r="K149">
        <v>43053</v>
      </c>
      <c r="L149" t="s">
        <v>653</v>
      </c>
      <c r="M149" t="s">
        <v>654</v>
      </c>
    </row>
    <row r="150" spans="1:13" x14ac:dyDescent="0.3">
      <c r="A150" t="str">
        <f t="shared" si="4"/>
        <v>10Central Bedfordshire</v>
      </c>
      <c r="B150">
        <f t="shared" si="5"/>
        <v>10</v>
      </c>
      <c r="C150" t="s">
        <v>82</v>
      </c>
      <c r="D150" t="s">
        <v>891</v>
      </c>
      <c r="E150">
        <v>57</v>
      </c>
      <c r="F150" t="s">
        <v>909</v>
      </c>
      <c r="G150" t="s">
        <v>910</v>
      </c>
      <c r="H150" t="s">
        <v>639</v>
      </c>
      <c r="I150" t="s">
        <v>653</v>
      </c>
      <c r="J150" t="s">
        <v>554</v>
      </c>
      <c r="K150">
        <v>79115</v>
      </c>
      <c r="L150" t="s">
        <v>653</v>
      </c>
      <c r="M150" t="s">
        <v>654</v>
      </c>
    </row>
    <row r="151" spans="1:13" x14ac:dyDescent="0.3">
      <c r="A151" t="str">
        <f t="shared" si="4"/>
        <v>11Central Bedfordshire</v>
      </c>
      <c r="B151">
        <f t="shared" si="5"/>
        <v>11</v>
      </c>
      <c r="C151" t="s">
        <v>82</v>
      </c>
      <c r="D151" t="s">
        <v>891</v>
      </c>
      <c r="E151">
        <v>60</v>
      </c>
      <c r="F151" t="s">
        <v>911</v>
      </c>
      <c r="G151" t="s">
        <v>912</v>
      </c>
      <c r="H151" t="s">
        <v>619</v>
      </c>
      <c r="I151" t="s">
        <v>563</v>
      </c>
      <c r="J151" t="s">
        <v>554</v>
      </c>
      <c r="K151">
        <v>547131</v>
      </c>
      <c r="L151">
        <v>1000</v>
      </c>
      <c r="M151" t="s">
        <v>657</v>
      </c>
    </row>
    <row r="152" spans="1:13" x14ac:dyDescent="0.3">
      <c r="A152" t="str">
        <f t="shared" si="4"/>
        <v>12Central Bedfordshire</v>
      </c>
      <c r="B152">
        <f t="shared" si="5"/>
        <v>12</v>
      </c>
      <c r="C152" t="s">
        <v>82</v>
      </c>
      <c r="D152" t="s">
        <v>891</v>
      </c>
      <c r="E152">
        <v>61</v>
      </c>
      <c r="F152" t="s">
        <v>913</v>
      </c>
      <c r="G152" t="s">
        <v>914</v>
      </c>
      <c r="H152" t="s">
        <v>613</v>
      </c>
      <c r="I152" t="s">
        <v>621</v>
      </c>
      <c r="J152" t="s">
        <v>554</v>
      </c>
      <c r="K152">
        <v>17216</v>
      </c>
      <c r="L152">
        <v>700</v>
      </c>
      <c r="M152" t="s">
        <v>660</v>
      </c>
    </row>
    <row r="153" spans="1:13" x14ac:dyDescent="0.3">
      <c r="A153" t="str">
        <f t="shared" si="4"/>
        <v>13Central Bedfordshire</v>
      </c>
      <c r="B153">
        <f t="shared" si="5"/>
        <v>13</v>
      </c>
      <c r="C153" t="s">
        <v>82</v>
      </c>
      <c r="D153" t="s">
        <v>891</v>
      </c>
      <c r="E153">
        <v>91</v>
      </c>
      <c r="F153" t="s">
        <v>915</v>
      </c>
      <c r="G153" t="s">
        <v>916</v>
      </c>
      <c r="H153" t="s">
        <v>605</v>
      </c>
      <c r="I153" t="s">
        <v>561</v>
      </c>
      <c r="J153" t="s">
        <v>554</v>
      </c>
      <c r="K153">
        <v>13973</v>
      </c>
      <c r="L153">
        <v>0</v>
      </c>
      <c r="M153" t="s">
        <v>660</v>
      </c>
    </row>
    <row r="154" spans="1:13" x14ac:dyDescent="0.3">
      <c r="A154" t="str">
        <f t="shared" si="4"/>
        <v>14Central Bedfordshire</v>
      </c>
      <c r="B154">
        <f t="shared" si="5"/>
        <v>14</v>
      </c>
      <c r="C154" t="s">
        <v>82</v>
      </c>
      <c r="D154" t="s">
        <v>891</v>
      </c>
      <c r="E154">
        <v>94</v>
      </c>
      <c r="F154" t="s">
        <v>917</v>
      </c>
      <c r="G154" t="s">
        <v>918</v>
      </c>
      <c r="H154" t="s">
        <v>630</v>
      </c>
      <c r="I154" t="s">
        <v>543</v>
      </c>
      <c r="J154" t="s">
        <v>532</v>
      </c>
      <c r="K154">
        <v>650119</v>
      </c>
      <c r="L154">
        <v>20</v>
      </c>
      <c r="M154" t="s">
        <v>651</v>
      </c>
    </row>
    <row r="155" spans="1:13" x14ac:dyDescent="0.3">
      <c r="A155" t="str">
        <f t="shared" si="4"/>
        <v>1Bedford</v>
      </c>
      <c r="B155">
        <f t="shared" si="5"/>
        <v>1</v>
      </c>
      <c r="C155" t="s">
        <v>46</v>
      </c>
      <c r="D155" t="s">
        <v>891</v>
      </c>
      <c r="E155">
        <v>65</v>
      </c>
      <c r="F155" t="s">
        <v>919</v>
      </c>
      <c r="G155" t="s">
        <v>596</v>
      </c>
      <c r="H155" t="s">
        <v>639</v>
      </c>
      <c r="I155" t="s">
        <v>653</v>
      </c>
      <c r="J155" t="s">
        <v>532</v>
      </c>
      <c r="K155">
        <v>46500</v>
      </c>
      <c r="L155">
        <v>2</v>
      </c>
      <c r="M155" t="s">
        <v>654</v>
      </c>
    </row>
    <row r="156" spans="1:13" x14ac:dyDescent="0.3">
      <c r="A156" t="str">
        <f t="shared" si="4"/>
        <v>2Bedford</v>
      </c>
      <c r="B156">
        <f t="shared" si="5"/>
        <v>2</v>
      </c>
      <c r="C156" t="s">
        <v>46</v>
      </c>
      <c r="D156" t="s">
        <v>891</v>
      </c>
      <c r="E156">
        <v>66</v>
      </c>
      <c r="F156" t="s">
        <v>920</v>
      </c>
      <c r="G156" t="s">
        <v>921</v>
      </c>
      <c r="H156" t="s">
        <v>630</v>
      </c>
      <c r="I156" t="s">
        <v>543</v>
      </c>
      <c r="J156" t="s">
        <v>554</v>
      </c>
      <c r="K156">
        <v>46219</v>
      </c>
      <c r="L156">
        <v>18</v>
      </c>
      <c r="M156" t="s">
        <v>651</v>
      </c>
    </row>
    <row r="157" spans="1:13" x14ac:dyDescent="0.3">
      <c r="A157" t="str">
        <f t="shared" si="4"/>
        <v>3Bedford</v>
      </c>
      <c r="B157">
        <f t="shared" si="5"/>
        <v>3</v>
      </c>
      <c r="C157" t="s">
        <v>46</v>
      </c>
      <c r="D157" t="s">
        <v>891</v>
      </c>
      <c r="E157">
        <v>67</v>
      </c>
      <c r="F157" t="s">
        <v>922</v>
      </c>
      <c r="G157" t="s">
        <v>570</v>
      </c>
      <c r="H157" t="s">
        <v>639</v>
      </c>
      <c r="I157" t="s">
        <v>653</v>
      </c>
      <c r="J157" t="s">
        <v>554</v>
      </c>
      <c r="K157">
        <v>58780</v>
      </c>
      <c r="L157" t="s">
        <v>653</v>
      </c>
      <c r="M157" t="s">
        <v>654</v>
      </c>
    </row>
    <row r="158" spans="1:13" x14ac:dyDescent="0.3">
      <c r="A158" t="str">
        <f t="shared" si="4"/>
        <v>4Bedford</v>
      </c>
      <c r="B158">
        <f t="shared" si="5"/>
        <v>4</v>
      </c>
      <c r="C158" t="s">
        <v>46</v>
      </c>
      <c r="D158" t="s">
        <v>891</v>
      </c>
      <c r="E158">
        <v>68</v>
      </c>
      <c r="F158" t="s">
        <v>923</v>
      </c>
      <c r="G158" t="s">
        <v>619</v>
      </c>
      <c r="H158" t="s">
        <v>613</v>
      </c>
      <c r="I158" t="s">
        <v>591</v>
      </c>
      <c r="J158" t="s">
        <v>554</v>
      </c>
      <c r="K158">
        <v>520736</v>
      </c>
      <c r="L158">
        <v>300</v>
      </c>
      <c r="M158" t="s">
        <v>660</v>
      </c>
    </row>
    <row r="159" spans="1:13" x14ac:dyDescent="0.3">
      <c r="A159" t="str">
        <f t="shared" si="4"/>
        <v>5Bedford</v>
      </c>
      <c r="B159">
        <f t="shared" si="5"/>
        <v>5</v>
      </c>
      <c r="C159" t="s">
        <v>46</v>
      </c>
      <c r="D159" t="s">
        <v>891</v>
      </c>
      <c r="E159">
        <v>69</v>
      </c>
      <c r="F159" t="s">
        <v>924</v>
      </c>
      <c r="G159" t="s">
        <v>619</v>
      </c>
      <c r="H159" t="s">
        <v>613</v>
      </c>
      <c r="I159" t="s">
        <v>591</v>
      </c>
      <c r="J159" t="s">
        <v>532</v>
      </c>
      <c r="K159">
        <v>98046.366073199999</v>
      </c>
      <c r="L159" t="s">
        <v>653</v>
      </c>
      <c r="M159" t="s">
        <v>660</v>
      </c>
    </row>
    <row r="160" spans="1:13" x14ac:dyDescent="0.3">
      <c r="A160" t="str">
        <f t="shared" si="4"/>
        <v>6Bedford</v>
      </c>
      <c r="B160">
        <f t="shared" si="5"/>
        <v>6</v>
      </c>
      <c r="C160" t="s">
        <v>46</v>
      </c>
      <c r="D160" t="s">
        <v>891</v>
      </c>
      <c r="E160">
        <v>70</v>
      </c>
      <c r="F160" t="s">
        <v>925</v>
      </c>
      <c r="G160" t="s">
        <v>921</v>
      </c>
      <c r="H160" t="s">
        <v>630</v>
      </c>
      <c r="I160" t="s">
        <v>543</v>
      </c>
      <c r="J160" t="s">
        <v>532</v>
      </c>
      <c r="K160">
        <v>58990</v>
      </c>
      <c r="L160">
        <v>8</v>
      </c>
      <c r="M160" t="s">
        <v>651</v>
      </c>
    </row>
    <row r="161" spans="1:13" x14ac:dyDescent="0.3">
      <c r="A161" t="str">
        <f t="shared" si="4"/>
        <v>7Bedford</v>
      </c>
      <c r="B161">
        <f t="shared" si="5"/>
        <v>7</v>
      </c>
      <c r="C161" t="s">
        <v>46</v>
      </c>
      <c r="D161" t="s">
        <v>891</v>
      </c>
      <c r="E161">
        <v>71</v>
      </c>
      <c r="F161" t="s">
        <v>926</v>
      </c>
      <c r="G161" t="s">
        <v>638</v>
      </c>
      <c r="H161" t="s">
        <v>638</v>
      </c>
      <c r="I161" t="s">
        <v>595</v>
      </c>
      <c r="J161" t="s">
        <v>532</v>
      </c>
      <c r="K161">
        <v>41259.116099999999</v>
      </c>
      <c r="L161">
        <v>6</v>
      </c>
      <c r="M161" t="s">
        <v>663</v>
      </c>
    </row>
    <row r="162" spans="1:13" x14ac:dyDescent="0.3">
      <c r="A162" t="str">
        <f t="shared" si="4"/>
        <v>8Bedford</v>
      </c>
      <c r="B162">
        <f t="shared" si="5"/>
        <v>8</v>
      </c>
      <c r="C162" t="s">
        <v>46</v>
      </c>
      <c r="D162" t="s">
        <v>891</v>
      </c>
      <c r="E162">
        <v>72</v>
      </c>
      <c r="F162" t="s">
        <v>927</v>
      </c>
      <c r="G162" t="s">
        <v>570</v>
      </c>
      <c r="H162" t="s">
        <v>613</v>
      </c>
      <c r="I162" t="s">
        <v>540</v>
      </c>
      <c r="J162" t="s">
        <v>554</v>
      </c>
      <c r="K162">
        <v>30419</v>
      </c>
      <c r="L162" t="s">
        <v>653</v>
      </c>
      <c r="M162" t="s">
        <v>660</v>
      </c>
    </row>
    <row r="163" spans="1:13" x14ac:dyDescent="0.3">
      <c r="A163" t="str">
        <f t="shared" si="4"/>
        <v>9Bedford</v>
      </c>
      <c r="B163">
        <f t="shared" si="5"/>
        <v>9</v>
      </c>
      <c r="C163" t="s">
        <v>46</v>
      </c>
      <c r="D163" t="s">
        <v>891</v>
      </c>
      <c r="E163">
        <v>73</v>
      </c>
      <c r="F163" t="s">
        <v>928</v>
      </c>
      <c r="G163" t="s">
        <v>928</v>
      </c>
      <c r="H163" t="s">
        <v>557</v>
      </c>
      <c r="I163" t="s">
        <v>653</v>
      </c>
      <c r="J163" t="s">
        <v>554</v>
      </c>
      <c r="K163">
        <v>69203</v>
      </c>
      <c r="L163" t="s">
        <v>653</v>
      </c>
      <c r="M163" t="s">
        <v>660</v>
      </c>
    </row>
    <row r="164" spans="1:13" x14ac:dyDescent="0.3">
      <c r="A164" t="str">
        <f t="shared" si="4"/>
        <v>10Bedford</v>
      </c>
      <c r="B164">
        <f t="shared" si="5"/>
        <v>10</v>
      </c>
      <c r="C164" t="s">
        <v>46</v>
      </c>
      <c r="D164" t="s">
        <v>891</v>
      </c>
      <c r="E164">
        <v>74</v>
      </c>
      <c r="F164" t="s">
        <v>929</v>
      </c>
      <c r="G164" t="s">
        <v>930</v>
      </c>
      <c r="H164" t="s">
        <v>631</v>
      </c>
      <c r="I164" t="s">
        <v>544</v>
      </c>
      <c r="J164" t="s">
        <v>532</v>
      </c>
      <c r="K164">
        <v>124090</v>
      </c>
      <c r="L164">
        <v>24</v>
      </c>
      <c r="M164" t="s">
        <v>525</v>
      </c>
    </row>
    <row r="165" spans="1:13" x14ac:dyDescent="0.3">
      <c r="A165" t="str">
        <f t="shared" si="4"/>
        <v>11Bedford</v>
      </c>
      <c r="B165">
        <f t="shared" si="5"/>
        <v>11</v>
      </c>
      <c r="C165" t="s">
        <v>46</v>
      </c>
      <c r="D165" t="s">
        <v>891</v>
      </c>
      <c r="E165">
        <v>75</v>
      </c>
      <c r="F165" t="s">
        <v>931</v>
      </c>
      <c r="G165" t="s">
        <v>548</v>
      </c>
      <c r="H165" t="s">
        <v>639</v>
      </c>
      <c r="I165" t="s">
        <v>653</v>
      </c>
      <c r="J165" t="s">
        <v>532</v>
      </c>
      <c r="K165">
        <v>21114.863296799998</v>
      </c>
      <c r="L165" t="s">
        <v>653</v>
      </c>
      <c r="M165" t="s">
        <v>654</v>
      </c>
    </row>
    <row r="166" spans="1:13" x14ac:dyDescent="0.3">
      <c r="A166" t="str">
        <f t="shared" si="4"/>
        <v>12Bedford</v>
      </c>
      <c r="B166">
        <f t="shared" si="5"/>
        <v>12</v>
      </c>
      <c r="C166" t="s">
        <v>46</v>
      </c>
      <c r="D166" t="s">
        <v>891</v>
      </c>
      <c r="E166">
        <v>76</v>
      </c>
      <c r="F166" t="s">
        <v>932</v>
      </c>
      <c r="G166" t="s">
        <v>932</v>
      </c>
      <c r="H166" t="s">
        <v>557</v>
      </c>
      <c r="I166" t="s">
        <v>653</v>
      </c>
      <c r="J166" t="s">
        <v>554</v>
      </c>
      <c r="K166">
        <v>47384</v>
      </c>
      <c r="L166" t="s">
        <v>653</v>
      </c>
      <c r="M166" t="s">
        <v>660</v>
      </c>
    </row>
    <row r="167" spans="1:13" x14ac:dyDescent="0.3">
      <c r="A167" t="str">
        <f t="shared" si="4"/>
        <v>13Bedford</v>
      </c>
      <c r="B167">
        <f t="shared" si="5"/>
        <v>13</v>
      </c>
      <c r="C167" t="s">
        <v>46</v>
      </c>
      <c r="D167" t="s">
        <v>891</v>
      </c>
      <c r="E167">
        <v>77</v>
      </c>
      <c r="F167" t="s">
        <v>933</v>
      </c>
      <c r="G167" t="s">
        <v>921</v>
      </c>
      <c r="H167" t="s">
        <v>630</v>
      </c>
      <c r="I167" t="s">
        <v>543</v>
      </c>
      <c r="J167" t="s">
        <v>554</v>
      </c>
      <c r="K167">
        <v>383371</v>
      </c>
      <c r="L167">
        <v>22</v>
      </c>
      <c r="M167" t="s">
        <v>651</v>
      </c>
    </row>
    <row r="168" spans="1:13" x14ac:dyDescent="0.3">
      <c r="A168" t="str">
        <f t="shared" si="4"/>
        <v>14Bedford</v>
      </c>
      <c r="B168">
        <f t="shared" si="5"/>
        <v>14</v>
      </c>
      <c r="C168" t="s">
        <v>46</v>
      </c>
      <c r="D168" t="s">
        <v>891</v>
      </c>
      <c r="E168">
        <v>80</v>
      </c>
      <c r="F168" t="s">
        <v>934</v>
      </c>
      <c r="G168" t="s">
        <v>921</v>
      </c>
      <c r="H168" t="s">
        <v>630</v>
      </c>
      <c r="I168" t="s">
        <v>543</v>
      </c>
      <c r="J168" t="s">
        <v>554</v>
      </c>
      <c r="K168">
        <v>85290</v>
      </c>
      <c r="L168">
        <v>14</v>
      </c>
      <c r="M168" t="s">
        <v>651</v>
      </c>
    </row>
    <row r="169" spans="1:13" x14ac:dyDescent="0.3">
      <c r="A169" t="str">
        <f t="shared" si="4"/>
        <v>15Bedford</v>
      </c>
      <c r="B169">
        <f t="shared" si="5"/>
        <v>15</v>
      </c>
      <c r="C169" t="s">
        <v>46</v>
      </c>
      <c r="D169" t="s">
        <v>891</v>
      </c>
      <c r="E169">
        <v>82</v>
      </c>
      <c r="F169" t="s">
        <v>935</v>
      </c>
      <c r="G169" t="s">
        <v>936</v>
      </c>
      <c r="H169" t="s">
        <v>588</v>
      </c>
      <c r="I169" t="s">
        <v>577</v>
      </c>
      <c r="J169" t="s">
        <v>532</v>
      </c>
      <c r="K169">
        <v>405582</v>
      </c>
      <c r="L169" t="s">
        <v>653</v>
      </c>
      <c r="M169" t="s">
        <v>660</v>
      </c>
    </row>
    <row r="170" spans="1:13" x14ac:dyDescent="0.3">
      <c r="A170" t="str">
        <f t="shared" si="4"/>
        <v>16Bedford</v>
      </c>
      <c r="B170">
        <f t="shared" si="5"/>
        <v>16</v>
      </c>
      <c r="C170" t="s">
        <v>46</v>
      </c>
      <c r="D170" t="s">
        <v>891</v>
      </c>
      <c r="E170">
        <v>83</v>
      </c>
      <c r="F170" t="s">
        <v>937</v>
      </c>
      <c r="G170" t="s">
        <v>938</v>
      </c>
      <c r="H170" t="s">
        <v>588</v>
      </c>
      <c r="I170" t="s">
        <v>577</v>
      </c>
      <c r="J170" t="s">
        <v>554</v>
      </c>
      <c r="K170">
        <v>104350</v>
      </c>
      <c r="L170" t="s">
        <v>653</v>
      </c>
      <c r="M170" t="s">
        <v>660</v>
      </c>
    </row>
    <row r="171" spans="1:13" x14ac:dyDescent="0.3">
      <c r="A171" t="str">
        <f t="shared" si="4"/>
        <v>17Bedford</v>
      </c>
      <c r="B171">
        <f t="shared" si="5"/>
        <v>17</v>
      </c>
      <c r="C171" t="s">
        <v>46</v>
      </c>
      <c r="D171" t="s">
        <v>891</v>
      </c>
      <c r="E171">
        <v>84</v>
      </c>
      <c r="F171" t="s">
        <v>939</v>
      </c>
      <c r="G171" t="s">
        <v>939</v>
      </c>
      <c r="H171" t="s">
        <v>588</v>
      </c>
      <c r="I171" t="s">
        <v>577</v>
      </c>
      <c r="J171" t="s">
        <v>554</v>
      </c>
      <c r="K171">
        <v>43742</v>
      </c>
      <c r="L171" t="s">
        <v>653</v>
      </c>
      <c r="M171" t="s">
        <v>660</v>
      </c>
    </row>
    <row r="172" spans="1:13" x14ac:dyDescent="0.3">
      <c r="A172" t="str">
        <f t="shared" si="4"/>
        <v>18Bedford</v>
      </c>
      <c r="B172">
        <f t="shared" si="5"/>
        <v>18</v>
      </c>
      <c r="C172" t="s">
        <v>46</v>
      </c>
      <c r="D172" t="s">
        <v>891</v>
      </c>
      <c r="E172">
        <v>85</v>
      </c>
      <c r="F172" t="s">
        <v>940</v>
      </c>
      <c r="G172" t="s">
        <v>940</v>
      </c>
      <c r="H172" t="s">
        <v>588</v>
      </c>
      <c r="I172" t="s">
        <v>577</v>
      </c>
      <c r="J172" t="s">
        <v>554</v>
      </c>
      <c r="K172">
        <v>80167</v>
      </c>
      <c r="L172" t="s">
        <v>653</v>
      </c>
      <c r="M172" t="s">
        <v>660</v>
      </c>
    </row>
    <row r="173" spans="1:13" x14ac:dyDescent="0.3">
      <c r="A173" t="str">
        <f t="shared" si="4"/>
        <v>1Brent</v>
      </c>
      <c r="B173">
        <f t="shared" si="5"/>
        <v>1</v>
      </c>
      <c r="C173" t="s">
        <v>64</v>
      </c>
      <c r="D173" t="s">
        <v>648</v>
      </c>
      <c r="E173">
        <v>66</v>
      </c>
      <c r="F173" t="s">
        <v>941</v>
      </c>
      <c r="G173" t="s">
        <v>941</v>
      </c>
      <c r="H173" t="s">
        <v>528</v>
      </c>
      <c r="I173" t="s">
        <v>534</v>
      </c>
      <c r="J173" t="s">
        <v>532</v>
      </c>
      <c r="K173">
        <v>235000</v>
      </c>
      <c r="L173">
        <v>4248</v>
      </c>
      <c r="M173" t="s">
        <v>682</v>
      </c>
    </row>
    <row r="174" spans="1:13" x14ac:dyDescent="0.3">
      <c r="A174" t="str">
        <f t="shared" si="4"/>
        <v>2Brent</v>
      </c>
      <c r="B174">
        <f t="shared" si="5"/>
        <v>2</v>
      </c>
      <c r="C174" t="s">
        <v>64</v>
      </c>
      <c r="D174" t="s">
        <v>648</v>
      </c>
      <c r="E174">
        <v>74</v>
      </c>
      <c r="F174" t="s">
        <v>942</v>
      </c>
      <c r="G174" t="s">
        <v>943</v>
      </c>
      <c r="H174" t="s">
        <v>613</v>
      </c>
      <c r="I174" t="s">
        <v>580</v>
      </c>
      <c r="J174" t="s">
        <v>554</v>
      </c>
      <c r="K174">
        <v>1034414</v>
      </c>
      <c r="L174">
        <v>0</v>
      </c>
      <c r="M174" t="s">
        <v>660</v>
      </c>
    </row>
    <row r="175" spans="1:13" x14ac:dyDescent="0.3">
      <c r="A175" t="str">
        <f t="shared" si="4"/>
        <v>3Brent</v>
      </c>
      <c r="B175">
        <f t="shared" si="5"/>
        <v>3</v>
      </c>
      <c r="C175" t="s">
        <v>64</v>
      </c>
      <c r="D175" t="s">
        <v>648</v>
      </c>
      <c r="E175">
        <v>75</v>
      </c>
      <c r="F175" t="s">
        <v>944</v>
      </c>
      <c r="G175" t="s">
        <v>945</v>
      </c>
      <c r="H175" t="s">
        <v>613</v>
      </c>
      <c r="I175" t="s">
        <v>621</v>
      </c>
      <c r="J175" t="s">
        <v>554</v>
      </c>
      <c r="K175">
        <v>180000</v>
      </c>
      <c r="L175">
        <v>0</v>
      </c>
      <c r="M175" t="s">
        <v>660</v>
      </c>
    </row>
    <row r="176" spans="1:13" x14ac:dyDescent="0.3">
      <c r="A176" t="str">
        <f t="shared" si="4"/>
        <v>4Brent</v>
      </c>
      <c r="B176">
        <f t="shared" si="5"/>
        <v>4</v>
      </c>
      <c r="C176" t="s">
        <v>64</v>
      </c>
      <c r="D176" t="s">
        <v>648</v>
      </c>
      <c r="E176">
        <v>103</v>
      </c>
      <c r="F176" t="s">
        <v>946</v>
      </c>
      <c r="G176" t="s">
        <v>947</v>
      </c>
      <c r="H176" t="s">
        <v>638</v>
      </c>
      <c r="I176" t="s">
        <v>612</v>
      </c>
      <c r="J176" t="s">
        <v>532</v>
      </c>
      <c r="K176">
        <v>960000</v>
      </c>
      <c r="L176">
        <v>15.2</v>
      </c>
      <c r="M176" t="s">
        <v>663</v>
      </c>
    </row>
    <row r="177" spans="1:13" x14ac:dyDescent="0.3">
      <c r="A177" t="str">
        <f t="shared" si="4"/>
        <v>5Brent</v>
      </c>
      <c r="B177">
        <f t="shared" si="5"/>
        <v>5</v>
      </c>
      <c r="C177" t="s">
        <v>64</v>
      </c>
      <c r="D177" t="s">
        <v>648</v>
      </c>
      <c r="E177">
        <v>104</v>
      </c>
      <c r="F177" t="s">
        <v>948</v>
      </c>
      <c r="G177" t="s">
        <v>949</v>
      </c>
      <c r="H177" t="s">
        <v>639</v>
      </c>
      <c r="I177" t="s">
        <v>570</v>
      </c>
      <c r="J177" t="s">
        <v>532</v>
      </c>
      <c r="K177">
        <v>64175</v>
      </c>
      <c r="L177">
        <v>1</v>
      </c>
      <c r="M177" t="s">
        <v>654</v>
      </c>
    </row>
    <row r="178" spans="1:13" x14ac:dyDescent="0.3">
      <c r="A178" t="str">
        <f t="shared" si="4"/>
        <v>6Brent</v>
      </c>
      <c r="B178">
        <f t="shared" si="5"/>
        <v>6</v>
      </c>
      <c r="C178" t="s">
        <v>64</v>
      </c>
      <c r="D178" t="s">
        <v>648</v>
      </c>
      <c r="E178">
        <v>105</v>
      </c>
      <c r="F178" t="s">
        <v>950</v>
      </c>
      <c r="G178" t="s">
        <v>951</v>
      </c>
      <c r="H178" t="s">
        <v>639</v>
      </c>
      <c r="I178" t="s">
        <v>570</v>
      </c>
      <c r="J178" t="s">
        <v>532</v>
      </c>
      <c r="K178">
        <v>130000</v>
      </c>
      <c r="L178">
        <v>2</v>
      </c>
      <c r="M178" t="s">
        <v>654</v>
      </c>
    </row>
    <row r="179" spans="1:13" x14ac:dyDescent="0.3">
      <c r="A179" t="str">
        <f t="shared" si="4"/>
        <v>7Brent</v>
      </c>
      <c r="B179">
        <f t="shared" si="5"/>
        <v>7</v>
      </c>
      <c r="C179" t="s">
        <v>64</v>
      </c>
      <c r="D179" t="s">
        <v>648</v>
      </c>
      <c r="E179">
        <v>108</v>
      </c>
      <c r="F179" t="s">
        <v>847</v>
      </c>
      <c r="G179" t="s">
        <v>952</v>
      </c>
      <c r="H179" t="s">
        <v>630</v>
      </c>
      <c r="I179" t="s">
        <v>543</v>
      </c>
      <c r="J179" t="s">
        <v>554</v>
      </c>
      <c r="K179">
        <v>120575</v>
      </c>
      <c r="L179">
        <v>19</v>
      </c>
      <c r="M179" t="s">
        <v>651</v>
      </c>
    </row>
    <row r="180" spans="1:13" x14ac:dyDescent="0.3">
      <c r="A180" t="str">
        <f t="shared" si="4"/>
        <v>8Brent</v>
      </c>
      <c r="B180">
        <f t="shared" si="5"/>
        <v>8</v>
      </c>
      <c r="C180" t="s">
        <v>64</v>
      </c>
      <c r="D180" t="s">
        <v>648</v>
      </c>
      <c r="E180">
        <v>109</v>
      </c>
      <c r="F180" t="s">
        <v>849</v>
      </c>
      <c r="G180" t="s">
        <v>850</v>
      </c>
      <c r="H180" t="s">
        <v>613</v>
      </c>
      <c r="I180" t="s">
        <v>580</v>
      </c>
      <c r="J180" t="s">
        <v>554</v>
      </c>
      <c r="K180">
        <v>220583.96</v>
      </c>
      <c r="L180">
        <v>0</v>
      </c>
      <c r="M180" t="s">
        <v>660</v>
      </c>
    </row>
    <row r="181" spans="1:13" x14ac:dyDescent="0.3">
      <c r="A181" t="str">
        <f t="shared" si="4"/>
        <v>9Brent</v>
      </c>
      <c r="B181">
        <f t="shared" si="5"/>
        <v>9</v>
      </c>
      <c r="C181" t="s">
        <v>64</v>
      </c>
      <c r="D181" t="s">
        <v>648</v>
      </c>
      <c r="E181">
        <v>110</v>
      </c>
      <c r="F181" t="s">
        <v>851</v>
      </c>
      <c r="G181" t="s">
        <v>852</v>
      </c>
      <c r="H181" t="s">
        <v>639</v>
      </c>
      <c r="I181" t="s">
        <v>570</v>
      </c>
      <c r="J181" t="s">
        <v>554</v>
      </c>
      <c r="K181">
        <v>50500</v>
      </c>
      <c r="L181">
        <v>1</v>
      </c>
      <c r="M181" t="s">
        <v>654</v>
      </c>
    </row>
    <row r="182" spans="1:13" x14ac:dyDescent="0.3">
      <c r="A182" t="str">
        <f t="shared" si="4"/>
        <v>10Brent</v>
      </c>
      <c r="B182">
        <f t="shared" si="5"/>
        <v>10</v>
      </c>
      <c r="C182" t="s">
        <v>64</v>
      </c>
      <c r="D182" t="s">
        <v>648</v>
      </c>
      <c r="E182">
        <v>111</v>
      </c>
      <c r="F182" t="s">
        <v>953</v>
      </c>
      <c r="G182" t="s">
        <v>954</v>
      </c>
      <c r="H182" t="s">
        <v>630</v>
      </c>
      <c r="I182" t="s">
        <v>543</v>
      </c>
      <c r="J182" t="s">
        <v>554</v>
      </c>
      <c r="K182">
        <v>1378832</v>
      </c>
      <c r="L182">
        <v>30</v>
      </c>
      <c r="M182" t="s">
        <v>651</v>
      </c>
    </row>
    <row r="183" spans="1:13" x14ac:dyDescent="0.3">
      <c r="A183" t="str">
        <f t="shared" si="4"/>
        <v>11Brent</v>
      </c>
      <c r="B183">
        <f t="shared" si="5"/>
        <v>11</v>
      </c>
      <c r="C183" t="s">
        <v>64</v>
      </c>
      <c r="D183" t="s">
        <v>648</v>
      </c>
      <c r="E183">
        <v>59</v>
      </c>
      <c r="F183" t="s">
        <v>955</v>
      </c>
      <c r="G183" t="s">
        <v>956</v>
      </c>
      <c r="H183" t="s">
        <v>619</v>
      </c>
      <c r="I183" t="s">
        <v>541</v>
      </c>
      <c r="J183" t="s">
        <v>532</v>
      </c>
      <c r="K183">
        <v>320000</v>
      </c>
      <c r="L183">
        <v>14222</v>
      </c>
      <c r="M183" t="s">
        <v>657</v>
      </c>
    </row>
    <row r="184" spans="1:13" x14ac:dyDescent="0.3">
      <c r="A184" t="str">
        <f t="shared" si="4"/>
        <v>12Brent</v>
      </c>
      <c r="B184">
        <f t="shared" si="5"/>
        <v>12</v>
      </c>
      <c r="C184" t="s">
        <v>64</v>
      </c>
      <c r="D184" t="s">
        <v>648</v>
      </c>
      <c r="E184">
        <v>63</v>
      </c>
      <c r="F184" t="s">
        <v>957</v>
      </c>
      <c r="G184" t="s">
        <v>958</v>
      </c>
      <c r="H184" t="s">
        <v>630</v>
      </c>
      <c r="I184" t="s">
        <v>565</v>
      </c>
      <c r="J184" t="s">
        <v>532</v>
      </c>
      <c r="K184">
        <v>171000</v>
      </c>
      <c r="L184">
        <v>16</v>
      </c>
      <c r="M184" t="s">
        <v>651</v>
      </c>
    </row>
    <row r="185" spans="1:13" x14ac:dyDescent="0.3">
      <c r="A185" t="str">
        <f t="shared" si="4"/>
        <v>13Brent</v>
      </c>
      <c r="B185">
        <f t="shared" si="5"/>
        <v>13</v>
      </c>
      <c r="C185" t="s">
        <v>64</v>
      </c>
      <c r="D185" t="s">
        <v>648</v>
      </c>
      <c r="E185">
        <v>65</v>
      </c>
      <c r="F185" t="s">
        <v>959</v>
      </c>
      <c r="G185" t="s">
        <v>960</v>
      </c>
      <c r="H185" t="s">
        <v>619</v>
      </c>
      <c r="I185" t="s">
        <v>541</v>
      </c>
      <c r="J185" t="s">
        <v>532</v>
      </c>
      <c r="K185">
        <v>250000</v>
      </c>
      <c r="L185">
        <v>11111</v>
      </c>
      <c r="M185" t="s">
        <v>657</v>
      </c>
    </row>
    <row r="186" spans="1:13" x14ac:dyDescent="0.3">
      <c r="A186" t="str">
        <f t="shared" si="4"/>
        <v>14Brent</v>
      </c>
      <c r="B186">
        <f t="shared" si="5"/>
        <v>14</v>
      </c>
      <c r="C186" t="s">
        <v>64</v>
      </c>
      <c r="D186" t="s">
        <v>648</v>
      </c>
      <c r="E186">
        <v>76</v>
      </c>
      <c r="F186" t="s">
        <v>961</v>
      </c>
      <c r="G186" t="s">
        <v>962</v>
      </c>
      <c r="H186" t="s">
        <v>557</v>
      </c>
      <c r="J186" t="s">
        <v>554</v>
      </c>
      <c r="K186">
        <v>140000</v>
      </c>
      <c r="L186">
        <v>0</v>
      </c>
      <c r="M186" t="s">
        <v>660</v>
      </c>
    </row>
    <row r="187" spans="1:13" x14ac:dyDescent="0.3">
      <c r="A187" t="str">
        <f t="shared" si="4"/>
        <v>15Brent</v>
      </c>
      <c r="B187">
        <f t="shared" si="5"/>
        <v>15</v>
      </c>
      <c r="C187" t="s">
        <v>64</v>
      </c>
      <c r="D187" t="s">
        <v>648</v>
      </c>
      <c r="E187">
        <v>58</v>
      </c>
      <c r="F187" t="s">
        <v>963</v>
      </c>
      <c r="G187" t="s">
        <v>964</v>
      </c>
      <c r="H187" t="s">
        <v>619</v>
      </c>
      <c r="I187" t="s">
        <v>541</v>
      </c>
      <c r="J187" t="s">
        <v>532</v>
      </c>
      <c r="K187">
        <v>600000</v>
      </c>
      <c r="L187">
        <v>25532</v>
      </c>
      <c r="M187" t="s">
        <v>657</v>
      </c>
    </row>
    <row r="188" spans="1:13" x14ac:dyDescent="0.3">
      <c r="A188" t="str">
        <f t="shared" si="4"/>
        <v>16Brent</v>
      </c>
      <c r="B188">
        <f t="shared" si="5"/>
        <v>16</v>
      </c>
      <c r="C188" t="s">
        <v>64</v>
      </c>
      <c r="D188" t="s">
        <v>648</v>
      </c>
      <c r="E188">
        <v>60</v>
      </c>
      <c r="F188" t="s">
        <v>965</v>
      </c>
      <c r="G188" t="s">
        <v>966</v>
      </c>
      <c r="H188" t="s">
        <v>613</v>
      </c>
      <c r="I188" t="s">
        <v>580</v>
      </c>
      <c r="J188" t="s">
        <v>532</v>
      </c>
      <c r="K188">
        <v>70000</v>
      </c>
      <c r="L188">
        <v>0</v>
      </c>
      <c r="M188" t="s">
        <v>660</v>
      </c>
    </row>
    <row r="189" spans="1:13" x14ac:dyDescent="0.3">
      <c r="A189" t="str">
        <f t="shared" si="4"/>
        <v>17Brent</v>
      </c>
      <c r="B189">
        <f t="shared" si="5"/>
        <v>17</v>
      </c>
      <c r="C189" t="s">
        <v>64</v>
      </c>
      <c r="D189" t="s">
        <v>648</v>
      </c>
      <c r="E189">
        <v>61</v>
      </c>
      <c r="F189" t="s">
        <v>967</v>
      </c>
      <c r="G189" t="s">
        <v>968</v>
      </c>
      <c r="H189" t="s">
        <v>613</v>
      </c>
      <c r="I189" t="s">
        <v>580</v>
      </c>
      <c r="J189" t="s">
        <v>532</v>
      </c>
      <c r="K189">
        <v>318000</v>
      </c>
      <c r="L189">
        <v>0</v>
      </c>
      <c r="M189" t="s">
        <v>660</v>
      </c>
    </row>
    <row r="190" spans="1:13" x14ac:dyDescent="0.3">
      <c r="A190" t="str">
        <f t="shared" si="4"/>
        <v>1East Sussex</v>
      </c>
      <c r="B190">
        <f t="shared" si="5"/>
        <v>1</v>
      </c>
      <c r="C190" t="s">
        <v>118</v>
      </c>
      <c r="D190" t="s">
        <v>683</v>
      </c>
      <c r="E190">
        <v>38</v>
      </c>
      <c r="F190" t="s">
        <v>969</v>
      </c>
      <c r="G190" t="s">
        <v>970</v>
      </c>
      <c r="H190" t="s">
        <v>619</v>
      </c>
      <c r="I190" t="s">
        <v>563</v>
      </c>
      <c r="J190" t="s">
        <v>532</v>
      </c>
      <c r="K190">
        <v>3541484</v>
      </c>
      <c r="L190">
        <v>161494</v>
      </c>
      <c r="M190" t="s">
        <v>657</v>
      </c>
    </row>
    <row r="191" spans="1:13" x14ac:dyDescent="0.3">
      <c r="A191" t="str">
        <f t="shared" si="4"/>
        <v>2East Sussex</v>
      </c>
      <c r="B191">
        <f t="shared" si="5"/>
        <v>2</v>
      </c>
      <c r="C191" t="s">
        <v>118</v>
      </c>
      <c r="D191" t="s">
        <v>683</v>
      </c>
      <c r="E191">
        <v>39</v>
      </c>
      <c r="F191" t="s">
        <v>971</v>
      </c>
      <c r="G191" t="s">
        <v>972</v>
      </c>
      <c r="H191" t="s">
        <v>613</v>
      </c>
      <c r="I191" t="s">
        <v>580</v>
      </c>
      <c r="J191" t="s">
        <v>554</v>
      </c>
      <c r="K191">
        <v>342408</v>
      </c>
      <c r="L191" t="s">
        <v>653</v>
      </c>
      <c r="M191" t="s">
        <v>660</v>
      </c>
    </row>
    <row r="192" spans="1:13" x14ac:dyDescent="0.3">
      <c r="A192" t="str">
        <f t="shared" si="4"/>
        <v>3East Sussex</v>
      </c>
      <c r="B192">
        <f t="shared" si="5"/>
        <v>3</v>
      </c>
      <c r="C192" t="s">
        <v>118</v>
      </c>
      <c r="D192" t="s">
        <v>683</v>
      </c>
      <c r="E192">
        <v>40</v>
      </c>
      <c r="F192" t="s">
        <v>973</v>
      </c>
      <c r="G192" t="s">
        <v>974</v>
      </c>
      <c r="H192" t="s">
        <v>613</v>
      </c>
      <c r="I192" t="s">
        <v>580</v>
      </c>
      <c r="J192" t="s">
        <v>554</v>
      </c>
      <c r="K192">
        <v>148152</v>
      </c>
      <c r="L192">
        <v>0</v>
      </c>
      <c r="M192" t="s">
        <v>660</v>
      </c>
    </row>
    <row r="193" spans="1:13" x14ac:dyDescent="0.3">
      <c r="A193" t="str">
        <f t="shared" si="4"/>
        <v>4East Sussex</v>
      </c>
      <c r="B193">
        <f t="shared" si="5"/>
        <v>4</v>
      </c>
      <c r="C193" t="s">
        <v>118</v>
      </c>
      <c r="D193" t="s">
        <v>683</v>
      </c>
      <c r="E193">
        <v>42</v>
      </c>
      <c r="F193" t="s">
        <v>975</v>
      </c>
      <c r="G193" t="s">
        <v>976</v>
      </c>
      <c r="H193" t="s">
        <v>588</v>
      </c>
      <c r="I193" t="s">
        <v>577</v>
      </c>
      <c r="J193" t="s">
        <v>554</v>
      </c>
      <c r="K193">
        <v>64400</v>
      </c>
      <c r="L193">
        <v>0</v>
      </c>
      <c r="M193" t="s">
        <v>660</v>
      </c>
    </row>
    <row r="194" spans="1:13" x14ac:dyDescent="0.3">
      <c r="A194" t="str">
        <f t="shared" si="4"/>
        <v>5East Sussex</v>
      </c>
      <c r="B194">
        <f t="shared" si="5"/>
        <v>5</v>
      </c>
      <c r="C194" t="s">
        <v>118</v>
      </c>
      <c r="D194" t="s">
        <v>683</v>
      </c>
      <c r="E194">
        <v>43</v>
      </c>
      <c r="F194" t="s">
        <v>977</v>
      </c>
      <c r="G194" t="s">
        <v>977</v>
      </c>
      <c r="H194" t="s">
        <v>638</v>
      </c>
      <c r="I194" t="s">
        <v>612</v>
      </c>
      <c r="J194" t="s">
        <v>554</v>
      </c>
      <c r="K194">
        <v>1966757</v>
      </c>
      <c r="L194">
        <v>31</v>
      </c>
      <c r="M194" t="s">
        <v>663</v>
      </c>
    </row>
    <row r="195" spans="1:13" x14ac:dyDescent="0.3">
      <c r="A195" t="str">
        <f t="shared" ref="A195:A258" si="6">B195&amp;C195</f>
        <v>6East Sussex</v>
      </c>
      <c r="B195">
        <f t="shared" ref="B195:B258" si="7">IF(C195=C194, B194+1, 1)</f>
        <v>6</v>
      </c>
      <c r="C195" t="s">
        <v>118</v>
      </c>
      <c r="D195" t="s">
        <v>683</v>
      </c>
      <c r="E195">
        <v>44</v>
      </c>
      <c r="F195" t="s">
        <v>978</v>
      </c>
      <c r="G195" t="s">
        <v>979</v>
      </c>
      <c r="H195" t="s">
        <v>588</v>
      </c>
      <c r="I195" t="s">
        <v>577</v>
      </c>
      <c r="J195" t="s">
        <v>554</v>
      </c>
      <c r="K195">
        <v>125256</v>
      </c>
      <c r="L195">
        <v>0</v>
      </c>
      <c r="M195" t="s">
        <v>660</v>
      </c>
    </row>
    <row r="196" spans="1:13" x14ac:dyDescent="0.3">
      <c r="A196" t="str">
        <f t="shared" si="6"/>
        <v>7East Sussex</v>
      </c>
      <c r="B196">
        <f t="shared" si="7"/>
        <v>7</v>
      </c>
      <c r="C196" t="s">
        <v>118</v>
      </c>
      <c r="D196" t="s">
        <v>683</v>
      </c>
      <c r="E196">
        <v>47</v>
      </c>
      <c r="F196" t="s">
        <v>980</v>
      </c>
      <c r="G196" t="s">
        <v>980</v>
      </c>
      <c r="H196" t="s">
        <v>588</v>
      </c>
      <c r="I196" t="s">
        <v>830</v>
      </c>
      <c r="J196" t="s">
        <v>532</v>
      </c>
      <c r="K196">
        <v>187500</v>
      </c>
      <c r="L196">
        <v>0</v>
      </c>
      <c r="M196" t="s">
        <v>660</v>
      </c>
    </row>
    <row r="197" spans="1:13" x14ac:dyDescent="0.3">
      <c r="A197" t="str">
        <f t="shared" si="6"/>
        <v>8East Sussex</v>
      </c>
      <c r="B197">
        <f t="shared" si="7"/>
        <v>8</v>
      </c>
      <c r="C197" t="s">
        <v>118</v>
      </c>
      <c r="D197" t="s">
        <v>683</v>
      </c>
      <c r="E197">
        <v>41</v>
      </c>
      <c r="F197" t="s">
        <v>981</v>
      </c>
      <c r="G197" t="s">
        <v>982</v>
      </c>
      <c r="H197" t="s">
        <v>613</v>
      </c>
      <c r="I197" t="s">
        <v>580</v>
      </c>
      <c r="J197" t="s">
        <v>532</v>
      </c>
      <c r="K197">
        <v>480000</v>
      </c>
      <c r="L197">
        <v>0</v>
      </c>
      <c r="M197" t="s">
        <v>660</v>
      </c>
    </row>
    <row r="198" spans="1:13" x14ac:dyDescent="0.3">
      <c r="A198" t="str">
        <f t="shared" si="6"/>
        <v>9East Sussex</v>
      </c>
      <c r="B198">
        <f t="shared" si="7"/>
        <v>9</v>
      </c>
      <c r="C198" t="s">
        <v>118</v>
      </c>
      <c r="D198" t="s">
        <v>683</v>
      </c>
      <c r="E198">
        <v>52</v>
      </c>
      <c r="F198" t="s">
        <v>983</v>
      </c>
      <c r="G198" t="s">
        <v>984</v>
      </c>
      <c r="H198" t="s">
        <v>613</v>
      </c>
      <c r="I198" t="s">
        <v>580</v>
      </c>
      <c r="J198" t="s">
        <v>532</v>
      </c>
      <c r="K198">
        <v>120000</v>
      </c>
      <c r="L198">
        <v>0</v>
      </c>
      <c r="M198" t="s">
        <v>660</v>
      </c>
    </row>
    <row r="199" spans="1:13" x14ac:dyDescent="0.3">
      <c r="A199" t="str">
        <f t="shared" si="6"/>
        <v>10East Sussex</v>
      </c>
      <c r="B199">
        <f t="shared" si="7"/>
        <v>10</v>
      </c>
      <c r="C199" t="s">
        <v>118</v>
      </c>
      <c r="D199" t="s">
        <v>683</v>
      </c>
      <c r="E199">
        <v>53</v>
      </c>
      <c r="F199" t="s">
        <v>985</v>
      </c>
      <c r="G199" t="s">
        <v>985</v>
      </c>
      <c r="H199" t="s">
        <v>613</v>
      </c>
      <c r="I199" t="s">
        <v>591</v>
      </c>
      <c r="J199" t="s">
        <v>554</v>
      </c>
      <c r="K199">
        <v>472792</v>
      </c>
      <c r="L199">
        <v>0</v>
      </c>
      <c r="M199" t="s">
        <v>660</v>
      </c>
    </row>
    <row r="200" spans="1:13" x14ac:dyDescent="0.3">
      <c r="A200" t="str">
        <f t="shared" si="6"/>
        <v>11East Sussex</v>
      </c>
      <c r="B200">
        <f t="shared" si="7"/>
        <v>11</v>
      </c>
      <c r="C200" t="s">
        <v>118</v>
      </c>
      <c r="D200" t="s">
        <v>683</v>
      </c>
      <c r="E200">
        <v>54</v>
      </c>
      <c r="F200" t="s">
        <v>986</v>
      </c>
      <c r="G200" t="s">
        <v>986</v>
      </c>
      <c r="H200" t="s">
        <v>632</v>
      </c>
      <c r="J200" t="s">
        <v>554</v>
      </c>
      <c r="K200">
        <v>313571</v>
      </c>
      <c r="L200">
        <v>0</v>
      </c>
      <c r="M200" t="s">
        <v>660</v>
      </c>
    </row>
    <row r="201" spans="1:13" x14ac:dyDescent="0.3">
      <c r="A201" t="str">
        <f t="shared" si="6"/>
        <v>12East Sussex</v>
      </c>
      <c r="B201">
        <f t="shared" si="7"/>
        <v>12</v>
      </c>
      <c r="C201" t="s">
        <v>118</v>
      </c>
      <c r="D201" t="s">
        <v>683</v>
      </c>
      <c r="E201">
        <v>55</v>
      </c>
      <c r="F201" t="s">
        <v>987</v>
      </c>
      <c r="G201" t="s">
        <v>987</v>
      </c>
      <c r="H201" t="s">
        <v>605</v>
      </c>
      <c r="I201" t="s">
        <v>579</v>
      </c>
      <c r="J201" t="s">
        <v>554</v>
      </c>
      <c r="K201">
        <v>120000</v>
      </c>
      <c r="L201">
        <v>0</v>
      </c>
      <c r="M201" t="s">
        <v>660</v>
      </c>
    </row>
    <row r="202" spans="1:13" x14ac:dyDescent="0.3">
      <c r="A202" t="str">
        <f t="shared" si="6"/>
        <v>13East Sussex</v>
      </c>
      <c r="B202">
        <f t="shared" si="7"/>
        <v>13</v>
      </c>
      <c r="C202" t="s">
        <v>118</v>
      </c>
      <c r="D202" t="s">
        <v>683</v>
      </c>
      <c r="E202">
        <v>56</v>
      </c>
      <c r="F202" t="s">
        <v>988</v>
      </c>
      <c r="G202" t="s">
        <v>988</v>
      </c>
      <c r="H202" t="s">
        <v>613</v>
      </c>
      <c r="I202" t="s">
        <v>591</v>
      </c>
      <c r="J202" t="s">
        <v>554</v>
      </c>
      <c r="K202">
        <v>1470781</v>
      </c>
      <c r="L202">
        <v>0</v>
      </c>
      <c r="M202" t="s">
        <v>660</v>
      </c>
    </row>
    <row r="203" spans="1:13" x14ac:dyDescent="0.3">
      <c r="A203" t="str">
        <f t="shared" si="6"/>
        <v>14East Sussex</v>
      </c>
      <c r="B203">
        <f t="shared" si="7"/>
        <v>14</v>
      </c>
      <c r="C203" t="s">
        <v>118</v>
      </c>
      <c r="D203" t="s">
        <v>683</v>
      </c>
      <c r="E203">
        <v>57</v>
      </c>
      <c r="F203" t="s">
        <v>989</v>
      </c>
      <c r="G203" t="s">
        <v>977</v>
      </c>
      <c r="H203" t="s">
        <v>638</v>
      </c>
      <c r="I203" t="s">
        <v>612</v>
      </c>
      <c r="J203" t="s">
        <v>532</v>
      </c>
      <c r="K203">
        <v>759428</v>
      </c>
      <c r="L203">
        <v>9</v>
      </c>
      <c r="M203" t="s">
        <v>663</v>
      </c>
    </row>
    <row r="204" spans="1:13" x14ac:dyDescent="0.3">
      <c r="A204" t="str">
        <f t="shared" si="6"/>
        <v>1Derby</v>
      </c>
      <c r="B204">
        <f t="shared" si="7"/>
        <v>1</v>
      </c>
      <c r="C204" t="s">
        <v>102</v>
      </c>
      <c r="D204" t="s">
        <v>673</v>
      </c>
      <c r="E204">
        <v>19</v>
      </c>
      <c r="F204" t="s">
        <v>990</v>
      </c>
      <c r="G204" t="s">
        <v>991</v>
      </c>
      <c r="H204" t="s">
        <v>637</v>
      </c>
      <c r="I204" t="s">
        <v>546</v>
      </c>
      <c r="J204" t="s">
        <v>532</v>
      </c>
      <c r="K204">
        <v>62957</v>
      </c>
      <c r="L204">
        <v>0</v>
      </c>
      <c r="M204" t="s">
        <v>660</v>
      </c>
    </row>
    <row r="205" spans="1:13" x14ac:dyDescent="0.3">
      <c r="A205" t="str">
        <f t="shared" si="6"/>
        <v>2Derby</v>
      </c>
      <c r="B205">
        <f t="shared" si="7"/>
        <v>2</v>
      </c>
      <c r="C205" t="s">
        <v>102</v>
      </c>
      <c r="D205" t="s">
        <v>673</v>
      </c>
      <c r="E205">
        <v>19</v>
      </c>
      <c r="F205" t="s">
        <v>992</v>
      </c>
      <c r="G205" t="s">
        <v>993</v>
      </c>
      <c r="H205" t="s">
        <v>613</v>
      </c>
      <c r="I205" t="s">
        <v>540</v>
      </c>
      <c r="J205" t="s">
        <v>532</v>
      </c>
      <c r="K205">
        <v>92957</v>
      </c>
      <c r="L205">
        <v>0</v>
      </c>
      <c r="M205" t="s">
        <v>660</v>
      </c>
    </row>
    <row r="206" spans="1:13" x14ac:dyDescent="0.3">
      <c r="A206" t="str">
        <f t="shared" si="6"/>
        <v>3Derby</v>
      </c>
      <c r="B206">
        <f t="shared" si="7"/>
        <v>3</v>
      </c>
      <c r="C206" t="s">
        <v>102</v>
      </c>
      <c r="D206" t="s">
        <v>673</v>
      </c>
      <c r="E206">
        <v>19</v>
      </c>
      <c r="F206" t="s">
        <v>994</v>
      </c>
      <c r="G206" t="s">
        <v>993</v>
      </c>
      <c r="H206" t="s">
        <v>628</v>
      </c>
      <c r="I206" t="s">
        <v>542</v>
      </c>
      <c r="J206" t="s">
        <v>532</v>
      </c>
      <c r="K206">
        <v>144211</v>
      </c>
      <c r="L206">
        <v>0</v>
      </c>
      <c r="M206" t="s">
        <v>660</v>
      </c>
    </row>
    <row r="207" spans="1:13" x14ac:dyDescent="0.3">
      <c r="A207" t="str">
        <f t="shared" si="6"/>
        <v>4Derby</v>
      </c>
      <c r="B207">
        <f t="shared" si="7"/>
        <v>4</v>
      </c>
      <c r="C207" t="s">
        <v>102</v>
      </c>
      <c r="D207" t="s">
        <v>673</v>
      </c>
      <c r="E207">
        <v>19</v>
      </c>
      <c r="F207" t="s">
        <v>995</v>
      </c>
      <c r="G207" t="s">
        <v>996</v>
      </c>
      <c r="H207" t="s">
        <v>613</v>
      </c>
      <c r="I207" t="s">
        <v>591</v>
      </c>
      <c r="J207" t="s">
        <v>532</v>
      </c>
      <c r="K207">
        <v>78239</v>
      </c>
      <c r="L207">
        <v>0</v>
      </c>
      <c r="M207" t="s">
        <v>660</v>
      </c>
    </row>
    <row r="208" spans="1:13" x14ac:dyDescent="0.3">
      <c r="A208" t="str">
        <f t="shared" si="6"/>
        <v>5Derby</v>
      </c>
      <c r="B208">
        <f t="shared" si="7"/>
        <v>5</v>
      </c>
      <c r="C208" t="s">
        <v>102</v>
      </c>
      <c r="D208" t="s">
        <v>673</v>
      </c>
      <c r="E208">
        <v>19</v>
      </c>
      <c r="F208" t="s">
        <v>997</v>
      </c>
      <c r="G208" t="s">
        <v>993</v>
      </c>
      <c r="H208" t="s">
        <v>613</v>
      </c>
      <c r="I208" t="s">
        <v>621</v>
      </c>
      <c r="J208" t="s">
        <v>532</v>
      </c>
      <c r="K208">
        <v>377124</v>
      </c>
      <c r="L208">
        <v>0</v>
      </c>
      <c r="M208" t="s">
        <v>660</v>
      </c>
    </row>
    <row r="209" spans="1:13" x14ac:dyDescent="0.3">
      <c r="A209" t="str">
        <f t="shared" si="6"/>
        <v>6Derby</v>
      </c>
      <c r="B209">
        <f t="shared" si="7"/>
        <v>6</v>
      </c>
      <c r="C209" t="s">
        <v>102</v>
      </c>
      <c r="D209" t="s">
        <v>673</v>
      </c>
      <c r="E209">
        <v>19</v>
      </c>
      <c r="F209" t="s">
        <v>998</v>
      </c>
      <c r="G209" t="s">
        <v>993</v>
      </c>
      <c r="H209" t="s">
        <v>613</v>
      </c>
      <c r="I209" t="s">
        <v>580</v>
      </c>
      <c r="J209" t="s">
        <v>532</v>
      </c>
      <c r="K209">
        <v>188870</v>
      </c>
      <c r="L209">
        <v>0</v>
      </c>
      <c r="M209" t="s">
        <v>660</v>
      </c>
    </row>
    <row r="210" spans="1:13" x14ac:dyDescent="0.3">
      <c r="A210" t="str">
        <f t="shared" si="6"/>
        <v>7Derby</v>
      </c>
      <c r="B210">
        <f t="shared" si="7"/>
        <v>7</v>
      </c>
      <c r="C210" t="s">
        <v>102</v>
      </c>
      <c r="D210" t="s">
        <v>673</v>
      </c>
      <c r="E210">
        <v>19</v>
      </c>
      <c r="F210" t="s">
        <v>999</v>
      </c>
      <c r="G210" t="s">
        <v>1000</v>
      </c>
      <c r="H210" t="s">
        <v>557</v>
      </c>
      <c r="I210" t="s">
        <v>653</v>
      </c>
      <c r="J210" t="s">
        <v>532</v>
      </c>
      <c r="K210">
        <v>116193</v>
      </c>
      <c r="L210">
        <v>0</v>
      </c>
      <c r="M210" t="s">
        <v>660</v>
      </c>
    </row>
    <row r="211" spans="1:13" x14ac:dyDescent="0.3">
      <c r="A211" t="str">
        <f t="shared" si="6"/>
        <v>8Derby</v>
      </c>
      <c r="B211">
        <f t="shared" si="7"/>
        <v>8</v>
      </c>
      <c r="C211" t="s">
        <v>102</v>
      </c>
      <c r="D211" t="s">
        <v>673</v>
      </c>
      <c r="E211">
        <v>19</v>
      </c>
      <c r="F211" t="s">
        <v>1001</v>
      </c>
      <c r="G211" t="s">
        <v>1002</v>
      </c>
      <c r="H211" t="s">
        <v>639</v>
      </c>
      <c r="I211" t="s">
        <v>653</v>
      </c>
      <c r="J211" t="s">
        <v>532</v>
      </c>
      <c r="K211">
        <v>600000</v>
      </c>
      <c r="L211">
        <v>0</v>
      </c>
      <c r="M211" t="s">
        <v>654</v>
      </c>
    </row>
    <row r="212" spans="1:13" x14ac:dyDescent="0.3">
      <c r="A212" t="str">
        <f t="shared" si="6"/>
        <v>9Derby</v>
      </c>
      <c r="B212">
        <f t="shared" si="7"/>
        <v>9</v>
      </c>
      <c r="C212" t="s">
        <v>102</v>
      </c>
      <c r="D212" t="s">
        <v>673</v>
      </c>
      <c r="E212">
        <v>19</v>
      </c>
      <c r="F212" t="s">
        <v>1003</v>
      </c>
      <c r="G212" t="s">
        <v>1004</v>
      </c>
      <c r="H212" t="s">
        <v>638</v>
      </c>
      <c r="I212" t="s">
        <v>618</v>
      </c>
      <c r="J212" t="s">
        <v>532</v>
      </c>
      <c r="K212">
        <v>351968</v>
      </c>
      <c r="L212">
        <v>130</v>
      </c>
      <c r="M212" t="s">
        <v>663</v>
      </c>
    </row>
    <row r="213" spans="1:13" x14ac:dyDescent="0.3">
      <c r="A213" t="str">
        <f t="shared" si="6"/>
        <v>10Derby</v>
      </c>
      <c r="B213">
        <f t="shared" si="7"/>
        <v>10</v>
      </c>
      <c r="C213" t="s">
        <v>102</v>
      </c>
      <c r="D213" t="s">
        <v>673</v>
      </c>
      <c r="E213">
        <v>19</v>
      </c>
      <c r="F213" t="s">
        <v>1005</v>
      </c>
      <c r="G213" t="s">
        <v>1006</v>
      </c>
      <c r="H213" t="s">
        <v>630</v>
      </c>
      <c r="I213" t="s">
        <v>543</v>
      </c>
      <c r="J213" t="s">
        <v>532</v>
      </c>
      <c r="K213">
        <v>201968</v>
      </c>
      <c r="L213">
        <v>48</v>
      </c>
      <c r="M213" t="s">
        <v>651</v>
      </c>
    </row>
    <row r="214" spans="1:13" x14ac:dyDescent="0.3">
      <c r="A214" t="str">
        <f t="shared" si="6"/>
        <v>11Derby</v>
      </c>
      <c r="B214">
        <f t="shared" si="7"/>
        <v>11</v>
      </c>
      <c r="C214" t="s">
        <v>102</v>
      </c>
      <c r="D214" t="s">
        <v>673</v>
      </c>
      <c r="E214">
        <v>19</v>
      </c>
      <c r="F214" t="s">
        <v>1007</v>
      </c>
      <c r="G214" t="s">
        <v>1008</v>
      </c>
      <c r="H214" t="s">
        <v>619</v>
      </c>
      <c r="I214" t="s">
        <v>563</v>
      </c>
      <c r="J214" t="s">
        <v>532</v>
      </c>
      <c r="K214">
        <v>600000</v>
      </c>
      <c r="L214">
        <v>35000</v>
      </c>
      <c r="M214" t="s">
        <v>657</v>
      </c>
    </row>
    <row r="215" spans="1:13" x14ac:dyDescent="0.3">
      <c r="A215" t="str">
        <f t="shared" si="6"/>
        <v>12Derby</v>
      </c>
      <c r="B215">
        <f t="shared" si="7"/>
        <v>12</v>
      </c>
      <c r="C215" t="s">
        <v>102</v>
      </c>
      <c r="D215" t="s">
        <v>673</v>
      </c>
      <c r="E215" t="s">
        <v>653</v>
      </c>
      <c r="F215" t="s">
        <v>1009</v>
      </c>
      <c r="G215" t="s">
        <v>1010</v>
      </c>
      <c r="H215" t="s">
        <v>588</v>
      </c>
      <c r="I215" t="s">
        <v>577</v>
      </c>
      <c r="J215" t="s">
        <v>554</v>
      </c>
      <c r="K215">
        <v>120000</v>
      </c>
      <c r="L215">
        <v>0</v>
      </c>
      <c r="M215" t="s">
        <v>660</v>
      </c>
    </row>
    <row r="216" spans="1:13" x14ac:dyDescent="0.3">
      <c r="A216" t="str">
        <f t="shared" si="6"/>
        <v>13Derby</v>
      </c>
      <c r="B216">
        <f t="shared" si="7"/>
        <v>13</v>
      </c>
      <c r="C216" t="s">
        <v>102</v>
      </c>
      <c r="D216" t="s">
        <v>673</v>
      </c>
      <c r="E216" t="s">
        <v>653</v>
      </c>
      <c r="F216" t="s">
        <v>1011</v>
      </c>
      <c r="G216" t="s">
        <v>1012</v>
      </c>
      <c r="H216" t="s">
        <v>605</v>
      </c>
      <c r="I216" t="s">
        <v>579</v>
      </c>
      <c r="J216" t="s">
        <v>554</v>
      </c>
      <c r="K216">
        <v>120000</v>
      </c>
      <c r="L216" t="s">
        <v>653</v>
      </c>
      <c r="M216" t="s">
        <v>660</v>
      </c>
    </row>
    <row r="217" spans="1:13" x14ac:dyDescent="0.3">
      <c r="A217" t="str">
        <f t="shared" si="6"/>
        <v>14Derby</v>
      </c>
      <c r="B217">
        <f t="shared" si="7"/>
        <v>14</v>
      </c>
      <c r="C217" t="s">
        <v>102</v>
      </c>
      <c r="D217" t="s">
        <v>673</v>
      </c>
      <c r="E217" t="s">
        <v>653</v>
      </c>
      <c r="F217" t="s">
        <v>1013</v>
      </c>
      <c r="G217" t="s">
        <v>1014</v>
      </c>
      <c r="H217" t="s">
        <v>613</v>
      </c>
      <c r="I217" t="s">
        <v>580</v>
      </c>
      <c r="J217" t="s">
        <v>554</v>
      </c>
      <c r="K217">
        <v>101905</v>
      </c>
      <c r="L217">
        <v>1</v>
      </c>
      <c r="M217" t="s">
        <v>660</v>
      </c>
    </row>
    <row r="218" spans="1:13" x14ac:dyDescent="0.3">
      <c r="A218" t="str">
        <f t="shared" si="6"/>
        <v>15Derby</v>
      </c>
      <c r="B218">
        <f t="shared" si="7"/>
        <v>15</v>
      </c>
      <c r="C218" t="s">
        <v>102</v>
      </c>
      <c r="D218" t="s">
        <v>673</v>
      </c>
      <c r="E218" t="s">
        <v>653</v>
      </c>
      <c r="F218" t="s">
        <v>1015</v>
      </c>
      <c r="G218" t="s">
        <v>1016</v>
      </c>
      <c r="H218" t="s">
        <v>613</v>
      </c>
      <c r="I218" t="s">
        <v>601</v>
      </c>
      <c r="J218" t="s">
        <v>554</v>
      </c>
      <c r="K218">
        <v>8000</v>
      </c>
      <c r="L218">
        <v>1</v>
      </c>
      <c r="M218" t="s">
        <v>660</v>
      </c>
    </row>
    <row r="219" spans="1:13" x14ac:dyDescent="0.3">
      <c r="A219" t="str">
        <f t="shared" si="6"/>
        <v>16Derby</v>
      </c>
      <c r="B219">
        <f t="shared" si="7"/>
        <v>16</v>
      </c>
      <c r="C219" t="s">
        <v>102</v>
      </c>
      <c r="D219" t="s">
        <v>673</v>
      </c>
      <c r="E219" t="s">
        <v>653</v>
      </c>
      <c r="F219" t="s">
        <v>1017</v>
      </c>
      <c r="G219" t="s">
        <v>1018</v>
      </c>
      <c r="H219" t="s">
        <v>613</v>
      </c>
      <c r="I219" t="s">
        <v>540</v>
      </c>
      <c r="J219" t="s">
        <v>554</v>
      </c>
      <c r="K219">
        <v>25619</v>
      </c>
      <c r="L219">
        <v>156</v>
      </c>
      <c r="M219" t="s">
        <v>660</v>
      </c>
    </row>
    <row r="220" spans="1:13" x14ac:dyDescent="0.3">
      <c r="A220" t="str">
        <f t="shared" si="6"/>
        <v>17Derby</v>
      </c>
      <c r="B220">
        <f t="shared" si="7"/>
        <v>17</v>
      </c>
      <c r="C220" t="s">
        <v>102</v>
      </c>
      <c r="D220" t="s">
        <v>673</v>
      </c>
      <c r="E220" t="s">
        <v>653</v>
      </c>
      <c r="F220" t="s">
        <v>781</v>
      </c>
      <c r="G220" t="s">
        <v>1019</v>
      </c>
      <c r="H220" t="s">
        <v>613</v>
      </c>
      <c r="I220" t="s">
        <v>557</v>
      </c>
      <c r="J220" t="s">
        <v>554</v>
      </c>
      <c r="K220">
        <v>96000</v>
      </c>
      <c r="L220">
        <v>832</v>
      </c>
      <c r="M220" t="s">
        <v>660</v>
      </c>
    </row>
    <row r="221" spans="1:13" x14ac:dyDescent="0.3">
      <c r="A221" t="str">
        <f t="shared" si="6"/>
        <v>18Derby</v>
      </c>
      <c r="B221">
        <f t="shared" si="7"/>
        <v>18</v>
      </c>
      <c r="C221" t="s">
        <v>102</v>
      </c>
      <c r="D221" t="s">
        <v>673</v>
      </c>
      <c r="E221" t="s">
        <v>653</v>
      </c>
      <c r="F221" t="s">
        <v>1020</v>
      </c>
      <c r="G221" t="s">
        <v>1021</v>
      </c>
      <c r="H221" t="s">
        <v>613</v>
      </c>
      <c r="I221" t="s">
        <v>562</v>
      </c>
      <c r="J221" t="s">
        <v>554</v>
      </c>
      <c r="K221">
        <v>72000</v>
      </c>
      <c r="L221">
        <v>24</v>
      </c>
      <c r="M221" t="s">
        <v>660</v>
      </c>
    </row>
    <row r="222" spans="1:13" x14ac:dyDescent="0.3">
      <c r="A222" t="str">
        <f t="shared" si="6"/>
        <v>19Derby</v>
      </c>
      <c r="B222">
        <f t="shared" si="7"/>
        <v>19</v>
      </c>
      <c r="C222" t="s">
        <v>102</v>
      </c>
      <c r="D222" t="s">
        <v>673</v>
      </c>
      <c r="E222">
        <v>20</v>
      </c>
      <c r="F222" t="s">
        <v>1022</v>
      </c>
      <c r="G222" t="s">
        <v>1023</v>
      </c>
      <c r="H222" t="s">
        <v>628</v>
      </c>
      <c r="I222" t="s">
        <v>542</v>
      </c>
      <c r="J222" t="s">
        <v>554</v>
      </c>
      <c r="K222">
        <v>195343</v>
      </c>
      <c r="L222">
        <v>0</v>
      </c>
      <c r="M222" t="s">
        <v>660</v>
      </c>
    </row>
    <row r="223" spans="1:13" x14ac:dyDescent="0.3">
      <c r="A223" t="str">
        <f t="shared" si="6"/>
        <v>20Derby</v>
      </c>
      <c r="B223">
        <f t="shared" si="7"/>
        <v>20</v>
      </c>
      <c r="C223" t="s">
        <v>102</v>
      </c>
      <c r="D223" t="s">
        <v>673</v>
      </c>
      <c r="E223">
        <v>20</v>
      </c>
      <c r="F223" t="s">
        <v>1024</v>
      </c>
      <c r="G223" t="s">
        <v>1025</v>
      </c>
      <c r="H223" t="s">
        <v>528</v>
      </c>
      <c r="I223" t="s">
        <v>575</v>
      </c>
      <c r="J223" t="s">
        <v>554</v>
      </c>
      <c r="K223">
        <v>48000</v>
      </c>
      <c r="L223">
        <v>480</v>
      </c>
      <c r="M223" t="s">
        <v>682</v>
      </c>
    </row>
    <row r="224" spans="1:13" x14ac:dyDescent="0.3">
      <c r="A224" t="str">
        <f t="shared" si="6"/>
        <v>21Derby</v>
      </c>
      <c r="B224">
        <f t="shared" si="7"/>
        <v>21</v>
      </c>
      <c r="C224" t="s">
        <v>102</v>
      </c>
      <c r="D224" t="s">
        <v>673</v>
      </c>
      <c r="E224">
        <v>20</v>
      </c>
      <c r="F224" t="s">
        <v>1026</v>
      </c>
      <c r="G224" t="s">
        <v>1027</v>
      </c>
      <c r="H224" t="s">
        <v>557</v>
      </c>
      <c r="J224" t="s">
        <v>554</v>
      </c>
      <c r="K224">
        <v>120000</v>
      </c>
      <c r="L224">
        <v>0</v>
      </c>
      <c r="M224" t="s">
        <v>660</v>
      </c>
    </row>
    <row r="225" spans="1:13" x14ac:dyDescent="0.3">
      <c r="A225" t="str">
        <f t="shared" si="6"/>
        <v>22Derby</v>
      </c>
      <c r="B225">
        <f t="shared" si="7"/>
        <v>22</v>
      </c>
      <c r="C225" t="s">
        <v>102</v>
      </c>
      <c r="D225" t="s">
        <v>673</v>
      </c>
      <c r="E225">
        <v>20</v>
      </c>
      <c r="F225" t="s">
        <v>1028</v>
      </c>
      <c r="G225" t="s">
        <v>1029</v>
      </c>
      <c r="H225" t="s">
        <v>630</v>
      </c>
      <c r="I225" t="s">
        <v>602</v>
      </c>
      <c r="J225" t="s">
        <v>554</v>
      </c>
      <c r="K225">
        <v>120000</v>
      </c>
      <c r="L225">
        <v>6</v>
      </c>
      <c r="M225" t="s">
        <v>651</v>
      </c>
    </row>
    <row r="226" spans="1:13" x14ac:dyDescent="0.3">
      <c r="A226" t="str">
        <f t="shared" si="6"/>
        <v>23Derby</v>
      </c>
      <c r="B226">
        <f t="shared" si="7"/>
        <v>23</v>
      </c>
      <c r="C226" t="s">
        <v>102</v>
      </c>
      <c r="D226" t="s">
        <v>673</v>
      </c>
      <c r="E226">
        <v>20</v>
      </c>
      <c r="F226" t="s">
        <v>1030</v>
      </c>
      <c r="G226" t="s">
        <v>1031</v>
      </c>
      <c r="H226" t="s">
        <v>639</v>
      </c>
      <c r="I226" t="s">
        <v>587</v>
      </c>
      <c r="J226" t="s">
        <v>554</v>
      </c>
      <c r="K226">
        <v>194400</v>
      </c>
      <c r="L226">
        <v>3</v>
      </c>
      <c r="M226" t="s">
        <v>654</v>
      </c>
    </row>
    <row r="227" spans="1:13" x14ac:dyDescent="0.3">
      <c r="A227" t="str">
        <f t="shared" si="6"/>
        <v>24Derby</v>
      </c>
      <c r="B227">
        <f t="shared" si="7"/>
        <v>24</v>
      </c>
      <c r="C227" t="s">
        <v>102</v>
      </c>
      <c r="D227" t="s">
        <v>673</v>
      </c>
      <c r="E227">
        <v>20</v>
      </c>
      <c r="F227" t="s">
        <v>1032</v>
      </c>
      <c r="G227" t="s">
        <v>1033</v>
      </c>
      <c r="H227" t="s">
        <v>557</v>
      </c>
      <c r="J227" t="s">
        <v>554</v>
      </c>
      <c r="K227">
        <v>360000</v>
      </c>
      <c r="L227">
        <v>0</v>
      </c>
      <c r="M227" t="s">
        <v>660</v>
      </c>
    </row>
    <row r="228" spans="1:13" x14ac:dyDescent="0.3">
      <c r="A228" t="str">
        <f t="shared" si="6"/>
        <v>25Derby</v>
      </c>
      <c r="B228">
        <f t="shared" si="7"/>
        <v>25</v>
      </c>
      <c r="C228" t="s">
        <v>102</v>
      </c>
      <c r="D228" t="s">
        <v>673</v>
      </c>
      <c r="E228">
        <v>20</v>
      </c>
      <c r="F228" t="s">
        <v>1034</v>
      </c>
      <c r="G228" t="s">
        <v>1035</v>
      </c>
      <c r="H228" t="s">
        <v>638</v>
      </c>
      <c r="I228" t="s">
        <v>612</v>
      </c>
      <c r="J228" t="s">
        <v>554</v>
      </c>
      <c r="K228">
        <v>480000</v>
      </c>
      <c r="L228">
        <v>97</v>
      </c>
      <c r="M228" t="s">
        <v>663</v>
      </c>
    </row>
    <row r="229" spans="1:13" x14ac:dyDescent="0.3">
      <c r="A229" t="str">
        <f t="shared" si="6"/>
        <v>26Derby</v>
      </c>
      <c r="B229">
        <f t="shared" si="7"/>
        <v>26</v>
      </c>
      <c r="C229" t="s">
        <v>102</v>
      </c>
      <c r="D229" t="s">
        <v>673</v>
      </c>
      <c r="E229">
        <v>20</v>
      </c>
      <c r="F229" t="s">
        <v>1036</v>
      </c>
      <c r="G229" t="s">
        <v>1037</v>
      </c>
      <c r="H229" t="s">
        <v>639</v>
      </c>
      <c r="I229" t="s">
        <v>570</v>
      </c>
      <c r="J229" t="s">
        <v>554</v>
      </c>
      <c r="K229">
        <v>60000</v>
      </c>
      <c r="L229">
        <v>1</v>
      </c>
      <c r="M229" t="s">
        <v>654</v>
      </c>
    </row>
    <row r="230" spans="1:13" x14ac:dyDescent="0.3">
      <c r="A230" t="str">
        <f t="shared" si="6"/>
        <v>1Halton</v>
      </c>
      <c r="B230">
        <f t="shared" si="7"/>
        <v>1</v>
      </c>
      <c r="C230" t="s">
        <v>132</v>
      </c>
      <c r="D230" t="s">
        <v>686</v>
      </c>
      <c r="E230">
        <v>11</v>
      </c>
      <c r="F230" t="s">
        <v>1038</v>
      </c>
      <c r="G230" t="s">
        <v>1039</v>
      </c>
      <c r="H230" t="s">
        <v>630</v>
      </c>
      <c r="I230" t="s">
        <v>543</v>
      </c>
      <c r="J230" t="s">
        <v>532</v>
      </c>
      <c r="K230">
        <v>544586</v>
      </c>
      <c r="L230">
        <v>36</v>
      </c>
      <c r="M230" t="s">
        <v>651</v>
      </c>
    </row>
    <row r="231" spans="1:13" x14ac:dyDescent="0.3">
      <c r="A231" t="str">
        <f t="shared" si="6"/>
        <v>2Halton</v>
      </c>
      <c r="B231">
        <f t="shared" si="7"/>
        <v>2</v>
      </c>
      <c r="C231" t="s">
        <v>132</v>
      </c>
      <c r="D231" t="s">
        <v>686</v>
      </c>
      <c r="E231">
        <v>12</v>
      </c>
      <c r="F231" t="s">
        <v>1040</v>
      </c>
      <c r="G231" t="s">
        <v>1041</v>
      </c>
      <c r="H231" t="s">
        <v>631</v>
      </c>
      <c r="I231" t="s">
        <v>617</v>
      </c>
      <c r="J231" t="s">
        <v>554</v>
      </c>
      <c r="K231">
        <v>943601</v>
      </c>
      <c r="L231">
        <v>330</v>
      </c>
      <c r="M231" t="s">
        <v>525</v>
      </c>
    </row>
    <row r="232" spans="1:13" x14ac:dyDescent="0.3">
      <c r="A232" t="str">
        <f t="shared" si="6"/>
        <v>3Halton</v>
      </c>
      <c r="B232">
        <f t="shared" si="7"/>
        <v>3</v>
      </c>
      <c r="C232" t="s">
        <v>132</v>
      </c>
      <c r="D232" t="s">
        <v>686</v>
      </c>
      <c r="E232">
        <v>12</v>
      </c>
      <c r="F232" t="s">
        <v>1040</v>
      </c>
      <c r="G232" t="s">
        <v>1041</v>
      </c>
      <c r="H232" t="s">
        <v>631</v>
      </c>
      <c r="I232" t="s">
        <v>617</v>
      </c>
      <c r="J232" t="s">
        <v>532</v>
      </c>
      <c r="K232">
        <v>434290</v>
      </c>
      <c r="L232">
        <v>180</v>
      </c>
      <c r="M232" t="s">
        <v>525</v>
      </c>
    </row>
    <row r="233" spans="1:13" x14ac:dyDescent="0.3">
      <c r="A233" t="str">
        <f t="shared" si="6"/>
        <v>4Halton</v>
      </c>
      <c r="B233">
        <f t="shared" si="7"/>
        <v>4</v>
      </c>
      <c r="C233" t="s">
        <v>132</v>
      </c>
      <c r="D233" t="s">
        <v>686</v>
      </c>
      <c r="E233">
        <v>12</v>
      </c>
      <c r="F233" t="s">
        <v>1042</v>
      </c>
      <c r="G233" t="s">
        <v>1043</v>
      </c>
      <c r="H233" t="s">
        <v>632</v>
      </c>
      <c r="J233" t="s">
        <v>554</v>
      </c>
      <c r="K233">
        <v>120000</v>
      </c>
      <c r="L233">
        <v>0</v>
      </c>
      <c r="M233" t="s">
        <v>660</v>
      </c>
    </row>
    <row r="234" spans="1:13" x14ac:dyDescent="0.3">
      <c r="A234" t="str">
        <f t="shared" si="6"/>
        <v>5Halton</v>
      </c>
      <c r="B234">
        <f t="shared" si="7"/>
        <v>5</v>
      </c>
      <c r="C234" t="s">
        <v>132</v>
      </c>
      <c r="D234" t="s">
        <v>686</v>
      </c>
      <c r="E234">
        <v>1</v>
      </c>
      <c r="F234" t="s">
        <v>1044</v>
      </c>
      <c r="G234" t="s">
        <v>1045</v>
      </c>
      <c r="H234" t="s">
        <v>528</v>
      </c>
      <c r="I234" t="s">
        <v>575</v>
      </c>
      <c r="J234" t="s">
        <v>532</v>
      </c>
      <c r="K234">
        <v>652584</v>
      </c>
      <c r="L234">
        <v>4374</v>
      </c>
      <c r="M234" t="s">
        <v>682</v>
      </c>
    </row>
    <row r="235" spans="1:13" x14ac:dyDescent="0.3">
      <c r="A235" t="str">
        <f t="shared" si="6"/>
        <v>6Halton</v>
      </c>
      <c r="B235">
        <f t="shared" si="7"/>
        <v>6</v>
      </c>
      <c r="C235" t="s">
        <v>132</v>
      </c>
      <c r="D235" t="s">
        <v>686</v>
      </c>
      <c r="E235">
        <v>1</v>
      </c>
      <c r="F235" t="s">
        <v>1044</v>
      </c>
      <c r="G235" t="s">
        <v>1045</v>
      </c>
      <c r="H235" t="s">
        <v>528</v>
      </c>
      <c r="I235" t="s">
        <v>575</v>
      </c>
      <c r="J235" t="s">
        <v>554</v>
      </c>
      <c r="K235">
        <v>218355</v>
      </c>
      <c r="L235">
        <v>1458</v>
      </c>
      <c r="M235" t="s">
        <v>682</v>
      </c>
    </row>
    <row r="236" spans="1:13" x14ac:dyDescent="0.3">
      <c r="A236" t="str">
        <f t="shared" si="6"/>
        <v>1South Gloucestershire</v>
      </c>
      <c r="B236">
        <f t="shared" si="7"/>
        <v>1</v>
      </c>
      <c r="C236" t="s">
        <v>262</v>
      </c>
      <c r="D236" t="s">
        <v>722</v>
      </c>
      <c r="E236">
        <v>36</v>
      </c>
      <c r="F236" t="s">
        <v>1046</v>
      </c>
      <c r="G236" t="s">
        <v>1046</v>
      </c>
      <c r="H236" t="s">
        <v>628</v>
      </c>
      <c r="I236" t="s">
        <v>542</v>
      </c>
      <c r="J236" t="s">
        <v>532</v>
      </c>
      <c r="K236">
        <v>106000</v>
      </c>
      <c r="L236">
        <v>420</v>
      </c>
      <c r="M236" t="s">
        <v>660</v>
      </c>
    </row>
    <row r="237" spans="1:13" x14ac:dyDescent="0.3">
      <c r="A237" t="str">
        <f t="shared" si="6"/>
        <v>2South Gloucestershire</v>
      </c>
      <c r="B237">
        <f t="shared" si="7"/>
        <v>2</v>
      </c>
      <c r="C237" t="s">
        <v>262</v>
      </c>
      <c r="D237" t="s">
        <v>722</v>
      </c>
      <c r="E237">
        <v>37</v>
      </c>
      <c r="F237" t="s">
        <v>1047</v>
      </c>
      <c r="G237" t="s">
        <v>1047</v>
      </c>
      <c r="H237" t="s">
        <v>628</v>
      </c>
      <c r="I237" t="s">
        <v>564</v>
      </c>
      <c r="J237" t="s">
        <v>532</v>
      </c>
      <c r="K237">
        <v>300000</v>
      </c>
      <c r="L237">
        <v>600</v>
      </c>
      <c r="M237" t="s">
        <v>660</v>
      </c>
    </row>
    <row r="238" spans="1:13" x14ac:dyDescent="0.3">
      <c r="A238" t="str">
        <f t="shared" si="6"/>
        <v>3South Gloucestershire</v>
      </c>
      <c r="B238">
        <f t="shared" si="7"/>
        <v>3</v>
      </c>
      <c r="C238" t="s">
        <v>262</v>
      </c>
      <c r="D238" t="s">
        <v>722</v>
      </c>
      <c r="E238">
        <v>38</v>
      </c>
      <c r="F238" t="s">
        <v>1048</v>
      </c>
      <c r="G238" t="s">
        <v>1048</v>
      </c>
      <c r="H238" t="s">
        <v>619</v>
      </c>
      <c r="I238" t="s">
        <v>541</v>
      </c>
      <c r="J238" t="s">
        <v>554</v>
      </c>
      <c r="K238">
        <v>655092</v>
      </c>
      <c r="L238">
        <v>18735</v>
      </c>
      <c r="M238" t="s">
        <v>657</v>
      </c>
    </row>
    <row r="239" spans="1:13" x14ac:dyDescent="0.3">
      <c r="A239" t="str">
        <f t="shared" si="6"/>
        <v>4South Gloucestershire</v>
      </c>
      <c r="B239">
        <f t="shared" si="7"/>
        <v>4</v>
      </c>
      <c r="C239" t="s">
        <v>262</v>
      </c>
      <c r="D239" t="s">
        <v>722</v>
      </c>
      <c r="E239">
        <v>39</v>
      </c>
      <c r="F239" t="s">
        <v>1049</v>
      </c>
      <c r="G239" t="s">
        <v>1050</v>
      </c>
      <c r="H239" t="s">
        <v>619</v>
      </c>
      <c r="I239" t="s">
        <v>541</v>
      </c>
      <c r="J239" t="s">
        <v>532</v>
      </c>
      <c r="K239">
        <v>192480</v>
      </c>
      <c r="L239">
        <v>10239</v>
      </c>
      <c r="M239" t="s">
        <v>657</v>
      </c>
    </row>
    <row r="240" spans="1:13" x14ac:dyDescent="0.3">
      <c r="A240" t="str">
        <f t="shared" si="6"/>
        <v>5South Gloucestershire</v>
      </c>
      <c r="B240">
        <f t="shared" si="7"/>
        <v>5</v>
      </c>
      <c r="C240" t="s">
        <v>262</v>
      </c>
      <c r="D240" t="s">
        <v>722</v>
      </c>
      <c r="E240">
        <v>40</v>
      </c>
      <c r="F240" t="s">
        <v>1051</v>
      </c>
      <c r="G240" t="s">
        <v>1052</v>
      </c>
      <c r="H240" t="s">
        <v>528</v>
      </c>
      <c r="I240" t="s">
        <v>534</v>
      </c>
      <c r="J240" t="s">
        <v>532</v>
      </c>
      <c r="K240">
        <v>90000</v>
      </c>
      <c r="L240">
        <v>320</v>
      </c>
      <c r="M240" t="s">
        <v>682</v>
      </c>
    </row>
    <row r="241" spans="1:13" x14ac:dyDescent="0.3">
      <c r="A241" t="str">
        <f t="shared" si="6"/>
        <v>6South Gloucestershire</v>
      </c>
      <c r="B241">
        <f t="shared" si="7"/>
        <v>6</v>
      </c>
      <c r="C241" t="s">
        <v>262</v>
      </c>
      <c r="D241" t="s">
        <v>722</v>
      </c>
      <c r="E241">
        <v>42</v>
      </c>
      <c r="F241" t="s">
        <v>883</v>
      </c>
      <c r="G241" t="s">
        <v>883</v>
      </c>
      <c r="H241" t="s">
        <v>628</v>
      </c>
      <c r="I241" t="s">
        <v>542</v>
      </c>
      <c r="J241" t="s">
        <v>554</v>
      </c>
      <c r="K241">
        <v>419470.2</v>
      </c>
      <c r="L241">
        <v>480</v>
      </c>
      <c r="M241" t="s">
        <v>660</v>
      </c>
    </row>
    <row r="242" spans="1:13" x14ac:dyDescent="0.3">
      <c r="A242" t="str">
        <f t="shared" si="6"/>
        <v>7South Gloucestershire</v>
      </c>
      <c r="B242">
        <f t="shared" si="7"/>
        <v>7</v>
      </c>
      <c r="C242" t="s">
        <v>262</v>
      </c>
      <c r="D242" t="s">
        <v>722</v>
      </c>
      <c r="E242">
        <v>43</v>
      </c>
      <c r="F242" t="s">
        <v>1053</v>
      </c>
      <c r="G242" t="s">
        <v>1053</v>
      </c>
      <c r="H242" t="s">
        <v>628</v>
      </c>
      <c r="I242" t="s">
        <v>564</v>
      </c>
      <c r="J242" t="s">
        <v>554</v>
      </c>
      <c r="K242">
        <v>50000</v>
      </c>
      <c r="L242" t="s">
        <v>653</v>
      </c>
      <c r="M242" t="s">
        <v>660</v>
      </c>
    </row>
    <row r="243" spans="1:13" x14ac:dyDescent="0.3">
      <c r="A243" t="str">
        <f t="shared" si="6"/>
        <v>8South Gloucestershire</v>
      </c>
      <c r="B243">
        <f t="shared" si="7"/>
        <v>8</v>
      </c>
      <c r="C243" t="s">
        <v>262</v>
      </c>
      <c r="D243" t="s">
        <v>722</v>
      </c>
      <c r="E243">
        <v>44</v>
      </c>
      <c r="F243" t="s">
        <v>1054</v>
      </c>
      <c r="G243" t="s">
        <v>1054</v>
      </c>
      <c r="H243" t="s">
        <v>630</v>
      </c>
      <c r="I243" t="s">
        <v>543</v>
      </c>
      <c r="J243" t="s">
        <v>554</v>
      </c>
      <c r="K243">
        <v>662000</v>
      </c>
      <c r="L243">
        <v>168</v>
      </c>
      <c r="M243" t="s">
        <v>651</v>
      </c>
    </row>
    <row r="244" spans="1:13" x14ac:dyDescent="0.3">
      <c r="A244" t="str">
        <f t="shared" si="6"/>
        <v>9South Gloucestershire</v>
      </c>
      <c r="B244">
        <f t="shared" si="7"/>
        <v>9</v>
      </c>
      <c r="C244" t="s">
        <v>262</v>
      </c>
      <c r="D244" t="s">
        <v>722</v>
      </c>
      <c r="E244">
        <v>46</v>
      </c>
      <c r="F244" t="s">
        <v>1055</v>
      </c>
      <c r="G244" t="s">
        <v>1056</v>
      </c>
      <c r="H244" t="s">
        <v>630</v>
      </c>
      <c r="I244" t="s">
        <v>565</v>
      </c>
      <c r="J244" t="s">
        <v>554</v>
      </c>
      <c r="K244">
        <v>139000</v>
      </c>
      <c r="L244">
        <v>12</v>
      </c>
      <c r="M244" t="s">
        <v>651</v>
      </c>
    </row>
    <row r="245" spans="1:13" x14ac:dyDescent="0.3">
      <c r="A245" t="str">
        <f t="shared" si="6"/>
        <v>10South Gloucestershire</v>
      </c>
      <c r="B245">
        <f t="shared" si="7"/>
        <v>10</v>
      </c>
      <c r="C245" t="s">
        <v>262</v>
      </c>
      <c r="D245" t="s">
        <v>722</v>
      </c>
      <c r="E245">
        <v>47</v>
      </c>
      <c r="F245" t="s">
        <v>1057</v>
      </c>
      <c r="G245" t="s">
        <v>1057</v>
      </c>
      <c r="H245" t="s">
        <v>557</v>
      </c>
      <c r="I245" t="s">
        <v>653</v>
      </c>
      <c r="J245" t="s">
        <v>554</v>
      </c>
      <c r="K245">
        <v>275409</v>
      </c>
      <c r="L245">
        <v>0</v>
      </c>
      <c r="M245" t="s">
        <v>660</v>
      </c>
    </row>
    <row r="246" spans="1:13" x14ac:dyDescent="0.3">
      <c r="A246" t="str">
        <f t="shared" si="6"/>
        <v>11South Gloucestershire</v>
      </c>
      <c r="B246">
        <f t="shared" si="7"/>
        <v>11</v>
      </c>
      <c r="C246" t="s">
        <v>262</v>
      </c>
      <c r="D246" t="s">
        <v>722</v>
      </c>
      <c r="E246">
        <v>49</v>
      </c>
      <c r="F246" t="s">
        <v>1058</v>
      </c>
      <c r="G246" t="s">
        <v>1059</v>
      </c>
      <c r="H246" t="s">
        <v>628</v>
      </c>
      <c r="I246" t="s">
        <v>564</v>
      </c>
      <c r="J246" t="s">
        <v>532</v>
      </c>
      <c r="K246">
        <v>160000</v>
      </c>
      <c r="L246">
        <v>0</v>
      </c>
      <c r="M246" t="s">
        <v>660</v>
      </c>
    </row>
    <row r="247" spans="1:13" x14ac:dyDescent="0.3">
      <c r="A247" t="str">
        <f t="shared" si="6"/>
        <v>12South Gloucestershire</v>
      </c>
      <c r="B247">
        <f t="shared" si="7"/>
        <v>12</v>
      </c>
      <c r="C247" t="s">
        <v>262</v>
      </c>
      <c r="D247" t="s">
        <v>722</v>
      </c>
      <c r="E247">
        <v>50</v>
      </c>
      <c r="F247" t="s">
        <v>1060</v>
      </c>
      <c r="G247" t="s">
        <v>1061</v>
      </c>
      <c r="H247" t="s">
        <v>631</v>
      </c>
      <c r="I247" t="s">
        <v>544</v>
      </c>
      <c r="J247" t="s">
        <v>532</v>
      </c>
      <c r="K247">
        <v>234000</v>
      </c>
      <c r="L247">
        <v>433</v>
      </c>
      <c r="M247" t="s">
        <v>525</v>
      </c>
    </row>
    <row r="248" spans="1:13" x14ac:dyDescent="0.3">
      <c r="A248" t="str">
        <f t="shared" si="6"/>
        <v>1Bradford</v>
      </c>
      <c r="B248">
        <f t="shared" si="7"/>
        <v>1</v>
      </c>
      <c r="C248" t="s">
        <v>62</v>
      </c>
      <c r="D248" t="s">
        <v>729</v>
      </c>
      <c r="E248">
        <v>20</v>
      </c>
      <c r="F248" t="s">
        <v>1062</v>
      </c>
      <c r="G248" t="s">
        <v>1063</v>
      </c>
      <c r="H248" t="s">
        <v>619</v>
      </c>
      <c r="I248" t="s">
        <v>541</v>
      </c>
      <c r="J248" t="s">
        <v>532</v>
      </c>
      <c r="K248">
        <v>5465005</v>
      </c>
      <c r="L248">
        <v>543575</v>
      </c>
      <c r="M248" t="s">
        <v>657</v>
      </c>
    </row>
    <row r="249" spans="1:13" x14ac:dyDescent="0.3">
      <c r="A249" t="str">
        <f t="shared" si="6"/>
        <v>2Bradford</v>
      </c>
      <c r="B249">
        <f t="shared" si="7"/>
        <v>2</v>
      </c>
      <c r="C249" t="s">
        <v>62</v>
      </c>
      <c r="D249" t="s">
        <v>729</v>
      </c>
      <c r="E249">
        <v>21</v>
      </c>
      <c r="F249" t="s">
        <v>841</v>
      </c>
      <c r="G249" t="s">
        <v>1064</v>
      </c>
      <c r="H249" t="s">
        <v>630</v>
      </c>
      <c r="I249" t="s">
        <v>565</v>
      </c>
      <c r="J249" t="s">
        <v>554</v>
      </c>
      <c r="K249">
        <v>1200000</v>
      </c>
      <c r="L249">
        <v>192</v>
      </c>
      <c r="M249" t="s">
        <v>651</v>
      </c>
    </row>
    <row r="250" spans="1:13" x14ac:dyDescent="0.3">
      <c r="A250" t="str">
        <f t="shared" si="6"/>
        <v>3Bradford</v>
      </c>
      <c r="B250">
        <f t="shared" si="7"/>
        <v>3</v>
      </c>
      <c r="C250" t="s">
        <v>62</v>
      </c>
      <c r="D250" t="s">
        <v>729</v>
      </c>
      <c r="E250">
        <v>23</v>
      </c>
      <c r="F250" t="s">
        <v>1065</v>
      </c>
      <c r="G250" t="s">
        <v>1066</v>
      </c>
      <c r="H250" t="s">
        <v>631</v>
      </c>
      <c r="I250" t="s">
        <v>544</v>
      </c>
      <c r="J250" t="s">
        <v>554</v>
      </c>
      <c r="K250">
        <v>2860000</v>
      </c>
      <c r="L250">
        <v>1459</v>
      </c>
      <c r="M250" t="s">
        <v>525</v>
      </c>
    </row>
    <row r="251" spans="1:13" x14ac:dyDescent="0.3">
      <c r="A251" t="str">
        <f t="shared" si="6"/>
        <v>4Bradford</v>
      </c>
      <c r="B251">
        <f t="shared" si="7"/>
        <v>4</v>
      </c>
      <c r="C251" t="s">
        <v>62</v>
      </c>
      <c r="D251" t="s">
        <v>729</v>
      </c>
      <c r="E251" t="s">
        <v>1067</v>
      </c>
      <c r="F251" t="s">
        <v>1068</v>
      </c>
      <c r="G251" t="s">
        <v>1069</v>
      </c>
      <c r="H251" t="s">
        <v>631</v>
      </c>
      <c r="I251" t="s">
        <v>594</v>
      </c>
      <c r="J251" t="s">
        <v>554</v>
      </c>
      <c r="K251">
        <v>200000</v>
      </c>
      <c r="L251">
        <v>350</v>
      </c>
      <c r="M251" t="s">
        <v>525</v>
      </c>
    </row>
    <row r="252" spans="1:13" x14ac:dyDescent="0.3">
      <c r="A252" t="str">
        <f t="shared" si="6"/>
        <v>5Bradford</v>
      </c>
      <c r="B252">
        <f t="shared" si="7"/>
        <v>5</v>
      </c>
      <c r="C252" t="s">
        <v>62</v>
      </c>
      <c r="D252" t="s">
        <v>729</v>
      </c>
      <c r="E252" t="s">
        <v>1070</v>
      </c>
      <c r="F252" t="s">
        <v>1071</v>
      </c>
      <c r="G252" t="s">
        <v>1072</v>
      </c>
      <c r="H252" t="s">
        <v>619</v>
      </c>
      <c r="I252" t="s">
        <v>541</v>
      </c>
      <c r="J252" t="s">
        <v>554</v>
      </c>
      <c r="K252">
        <v>882000</v>
      </c>
      <c r="L252">
        <v>44100</v>
      </c>
      <c r="M252" t="s">
        <v>657</v>
      </c>
    </row>
    <row r="253" spans="1:13" x14ac:dyDescent="0.3">
      <c r="A253" t="str">
        <f t="shared" si="6"/>
        <v>1Calderdale</v>
      </c>
      <c r="B253">
        <f t="shared" si="7"/>
        <v>1</v>
      </c>
      <c r="C253" t="s">
        <v>76</v>
      </c>
      <c r="D253" t="s">
        <v>729</v>
      </c>
      <c r="E253">
        <v>45</v>
      </c>
      <c r="F253" t="s">
        <v>1073</v>
      </c>
      <c r="G253" t="s">
        <v>1074</v>
      </c>
      <c r="H253" t="s">
        <v>628</v>
      </c>
      <c r="I253" t="s">
        <v>542</v>
      </c>
      <c r="J253" t="s">
        <v>554</v>
      </c>
      <c r="K253">
        <v>798000</v>
      </c>
      <c r="L253">
        <v>0</v>
      </c>
      <c r="M253" t="s">
        <v>660</v>
      </c>
    </row>
    <row r="254" spans="1:13" x14ac:dyDescent="0.3">
      <c r="A254" t="str">
        <f t="shared" si="6"/>
        <v>2Calderdale</v>
      </c>
      <c r="B254">
        <f t="shared" si="7"/>
        <v>2</v>
      </c>
      <c r="C254" t="s">
        <v>76</v>
      </c>
      <c r="D254" t="s">
        <v>729</v>
      </c>
      <c r="E254">
        <v>46</v>
      </c>
      <c r="F254" t="s">
        <v>1075</v>
      </c>
      <c r="G254" t="s">
        <v>1076</v>
      </c>
      <c r="H254" t="s">
        <v>588</v>
      </c>
      <c r="I254" t="s">
        <v>577</v>
      </c>
      <c r="J254" t="s">
        <v>554</v>
      </c>
      <c r="K254">
        <v>502000</v>
      </c>
      <c r="L254" t="s">
        <v>653</v>
      </c>
      <c r="M254" t="s">
        <v>660</v>
      </c>
    </row>
    <row r="255" spans="1:13" x14ac:dyDescent="0.3">
      <c r="A255" t="str">
        <f t="shared" si="6"/>
        <v>3Calderdale</v>
      </c>
      <c r="B255">
        <f t="shared" si="7"/>
        <v>3</v>
      </c>
      <c r="C255" t="s">
        <v>76</v>
      </c>
      <c r="D255" t="s">
        <v>729</v>
      </c>
      <c r="E255">
        <v>47</v>
      </c>
      <c r="F255" t="s">
        <v>1077</v>
      </c>
      <c r="G255" t="s">
        <v>1078</v>
      </c>
      <c r="H255" t="s">
        <v>605</v>
      </c>
      <c r="I255" t="s">
        <v>625</v>
      </c>
      <c r="J255" t="s">
        <v>554</v>
      </c>
      <c r="K255">
        <v>520000</v>
      </c>
      <c r="L255" t="s">
        <v>653</v>
      </c>
      <c r="M255" t="s">
        <v>660</v>
      </c>
    </row>
    <row r="256" spans="1:13" x14ac:dyDescent="0.3">
      <c r="A256" t="str">
        <f t="shared" si="6"/>
        <v>4Calderdale</v>
      </c>
      <c r="B256">
        <f t="shared" si="7"/>
        <v>4</v>
      </c>
      <c r="C256" t="s">
        <v>76</v>
      </c>
      <c r="D256" t="s">
        <v>729</v>
      </c>
      <c r="E256">
        <v>50</v>
      </c>
      <c r="F256" t="s">
        <v>1079</v>
      </c>
      <c r="G256" t="s">
        <v>1080</v>
      </c>
      <c r="H256" t="s">
        <v>528</v>
      </c>
      <c r="I256" t="s">
        <v>575</v>
      </c>
      <c r="J256" t="s">
        <v>532</v>
      </c>
      <c r="K256">
        <v>400000</v>
      </c>
      <c r="L256">
        <v>200</v>
      </c>
      <c r="M256" t="s">
        <v>682</v>
      </c>
    </row>
    <row r="257" spans="1:13" x14ac:dyDescent="0.3">
      <c r="A257" t="str">
        <f t="shared" si="6"/>
        <v>5Calderdale</v>
      </c>
      <c r="B257">
        <f t="shared" si="7"/>
        <v>5</v>
      </c>
      <c r="C257" t="s">
        <v>76</v>
      </c>
      <c r="D257" t="s">
        <v>729</v>
      </c>
      <c r="E257">
        <v>51</v>
      </c>
      <c r="F257" t="s">
        <v>1081</v>
      </c>
      <c r="G257" t="s">
        <v>1082</v>
      </c>
      <c r="H257" t="s">
        <v>528</v>
      </c>
      <c r="I257" t="s">
        <v>534</v>
      </c>
      <c r="J257" t="s">
        <v>532</v>
      </c>
      <c r="K257">
        <v>100000</v>
      </c>
      <c r="L257">
        <v>350</v>
      </c>
      <c r="M257" t="s">
        <v>682</v>
      </c>
    </row>
    <row r="258" spans="1:13" x14ac:dyDescent="0.3">
      <c r="A258" t="str">
        <f t="shared" si="6"/>
        <v>6Calderdale</v>
      </c>
      <c r="B258">
        <f t="shared" si="7"/>
        <v>6</v>
      </c>
      <c r="C258" t="s">
        <v>76</v>
      </c>
      <c r="D258" t="s">
        <v>729</v>
      </c>
      <c r="E258">
        <v>52</v>
      </c>
      <c r="F258" t="s">
        <v>1083</v>
      </c>
      <c r="G258" t="s">
        <v>1084</v>
      </c>
      <c r="H258" t="s">
        <v>619</v>
      </c>
      <c r="I258" t="s">
        <v>563</v>
      </c>
      <c r="J258" t="s">
        <v>532</v>
      </c>
      <c r="K258">
        <v>600000</v>
      </c>
      <c r="L258">
        <v>300</v>
      </c>
      <c r="M258" t="s">
        <v>657</v>
      </c>
    </row>
    <row r="259" spans="1:13" x14ac:dyDescent="0.3">
      <c r="A259" t="str">
        <f t="shared" ref="A259:A322" si="8">B259&amp;C259</f>
        <v>7Calderdale</v>
      </c>
      <c r="B259">
        <f t="shared" ref="B259:B322" si="9">IF(C259=C258, B258+1, 1)</f>
        <v>7</v>
      </c>
      <c r="C259" t="s">
        <v>76</v>
      </c>
      <c r="D259" t="s">
        <v>729</v>
      </c>
      <c r="E259">
        <v>53</v>
      </c>
      <c r="F259" t="s">
        <v>1085</v>
      </c>
      <c r="G259" t="s">
        <v>1086</v>
      </c>
      <c r="H259" t="s">
        <v>638</v>
      </c>
      <c r="I259" t="s">
        <v>595</v>
      </c>
      <c r="J259" t="s">
        <v>532</v>
      </c>
      <c r="K259">
        <v>540000</v>
      </c>
      <c r="L259">
        <v>60</v>
      </c>
      <c r="M259" t="s">
        <v>663</v>
      </c>
    </row>
    <row r="260" spans="1:13" x14ac:dyDescent="0.3">
      <c r="A260" t="str">
        <f t="shared" si="8"/>
        <v>8Calderdale</v>
      </c>
      <c r="B260">
        <f t="shared" si="9"/>
        <v>8</v>
      </c>
      <c r="C260" t="s">
        <v>76</v>
      </c>
      <c r="D260" t="s">
        <v>729</v>
      </c>
      <c r="E260">
        <v>54</v>
      </c>
      <c r="F260" t="s">
        <v>1087</v>
      </c>
      <c r="G260" t="s">
        <v>1088</v>
      </c>
      <c r="H260" t="s">
        <v>528</v>
      </c>
      <c r="I260" t="s">
        <v>557</v>
      </c>
      <c r="J260" t="s">
        <v>532</v>
      </c>
      <c r="K260">
        <v>331283</v>
      </c>
      <c r="L260">
        <v>500</v>
      </c>
      <c r="M260" t="s">
        <v>682</v>
      </c>
    </row>
    <row r="261" spans="1:13" x14ac:dyDescent="0.3">
      <c r="A261" t="str">
        <f t="shared" si="8"/>
        <v>1Hampshire</v>
      </c>
      <c r="B261">
        <f t="shared" si="9"/>
        <v>1</v>
      </c>
      <c r="C261" t="s">
        <v>136</v>
      </c>
      <c r="D261" t="s">
        <v>683</v>
      </c>
      <c r="E261">
        <v>22</v>
      </c>
      <c r="F261" t="s">
        <v>1089</v>
      </c>
      <c r="G261" t="s">
        <v>1090</v>
      </c>
      <c r="H261" t="s">
        <v>631</v>
      </c>
      <c r="I261" t="s">
        <v>594</v>
      </c>
      <c r="J261" t="s">
        <v>554</v>
      </c>
      <c r="K261">
        <v>2392000</v>
      </c>
      <c r="L261">
        <v>2030</v>
      </c>
      <c r="M261" t="s">
        <v>525</v>
      </c>
    </row>
    <row r="262" spans="1:13" x14ac:dyDescent="0.3">
      <c r="A262" t="str">
        <f t="shared" si="8"/>
        <v>2Hampshire</v>
      </c>
      <c r="B262">
        <f t="shared" si="9"/>
        <v>2</v>
      </c>
      <c r="C262" t="s">
        <v>136</v>
      </c>
      <c r="D262" t="s">
        <v>683</v>
      </c>
      <c r="E262">
        <v>23</v>
      </c>
      <c r="F262" t="s">
        <v>1089</v>
      </c>
      <c r="G262" t="s">
        <v>1090</v>
      </c>
      <c r="H262" t="s">
        <v>631</v>
      </c>
      <c r="I262" t="s">
        <v>594</v>
      </c>
      <c r="J262" t="s">
        <v>532</v>
      </c>
      <c r="K262">
        <v>2137200</v>
      </c>
      <c r="L262">
        <v>1800</v>
      </c>
      <c r="M262" t="s">
        <v>525</v>
      </c>
    </row>
    <row r="263" spans="1:13" x14ac:dyDescent="0.3">
      <c r="A263" t="str">
        <f t="shared" si="8"/>
        <v>3Hampshire</v>
      </c>
      <c r="B263">
        <f t="shared" si="9"/>
        <v>3</v>
      </c>
      <c r="C263" t="s">
        <v>136</v>
      </c>
      <c r="D263" t="s">
        <v>683</v>
      </c>
      <c r="E263">
        <v>24</v>
      </c>
      <c r="F263" t="s">
        <v>1091</v>
      </c>
      <c r="G263" t="s">
        <v>1092</v>
      </c>
      <c r="H263" t="s">
        <v>630</v>
      </c>
      <c r="I263" t="s">
        <v>565</v>
      </c>
      <c r="J263" t="s">
        <v>554</v>
      </c>
      <c r="K263">
        <v>4357600</v>
      </c>
      <c r="L263">
        <v>630</v>
      </c>
      <c r="M263" t="s">
        <v>651</v>
      </c>
    </row>
    <row r="264" spans="1:13" x14ac:dyDescent="0.3">
      <c r="A264" t="str">
        <f t="shared" si="8"/>
        <v>4Hampshire</v>
      </c>
      <c r="B264">
        <f t="shared" si="9"/>
        <v>4</v>
      </c>
      <c r="C264" t="s">
        <v>136</v>
      </c>
      <c r="D264" t="s">
        <v>683</v>
      </c>
      <c r="E264">
        <v>25</v>
      </c>
      <c r="F264" t="s">
        <v>1091</v>
      </c>
      <c r="G264" t="s">
        <v>1092</v>
      </c>
      <c r="H264" t="s">
        <v>630</v>
      </c>
      <c r="I264" t="s">
        <v>565</v>
      </c>
      <c r="J264" t="s">
        <v>532</v>
      </c>
      <c r="K264">
        <v>3938912</v>
      </c>
      <c r="L264">
        <v>570</v>
      </c>
      <c r="M264" t="s">
        <v>651</v>
      </c>
    </row>
    <row r="265" spans="1:13" x14ac:dyDescent="0.3">
      <c r="A265" t="str">
        <f t="shared" si="8"/>
        <v>5Hampshire</v>
      </c>
      <c r="B265">
        <f t="shared" si="9"/>
        <v>5</v>
      </c>
      <c r="C265" t="s">
        <v>136</v>
      </c>
      <c r="D265" t="s">
        <v>683</v>
      </c>
      <c r="E265">
        <v>27</v>
      </c>
      <c r="F265" t="s">
        <v>1093</v>
      </c>
      <c r="G265" t="s">
        <v>1094</v>
      </c>
      <c r="H265" t="s">
        <v>613</v>
      </c>
      <c r="I265" t="s">
        <v>580</v>
      </c>
      <c r="J265" t="s">
        <v>532</v>
      </c>
      <c r="K265">
        <v>1232766</v>
      </c>
      <c r="L265">
        <v>0</v>
      </c>
      <c r="M265" t="s">
        <v>660</v>
      </c>
    </row>
    <row r="266" spans="1:13" x14ac:dyDescent="0.3">
      <c r="A266" t="str">
        <f t="shared" si="8"/>
        <v>6Hampshire</v>
      </c>
      <c r="B266">
        <f t="shared" si="9"/>
        <v>6</v>
      </c>
      <c r="C266" t="s">
        <v>136</v>
      </c>
      <c r="D266" t="s">
        <v>683</v>
      </c>
      <c r="E266">
        <v>28</v>
      </c>
      <c r="F266" t="s">
        <v>1093</v>
      </c>
      <c r="G266" t="s">
        <v>1094</v>
      </c>
      <c r="H266" t="s">
        <v>613</v>
      </c>
      <c r="I266" t="s">
        <v>580</v>
      </c>
      <c r="J266" t="s">
        <v>554</v>
      </c>
      <c r="K266">
        <v>1140905</v>
      </c>
      <c r="L266">
        <v>0</v>
      </c>
      <c r="M266" t="s">
        <v>660</v>
      </c>
    </row>
    <row r="267" spans="1:13" x14ac:dyDescent="0.3">
      <c r="A267" t="str">
        <f t="shared" si="8"/>
        <v>7Hampshire</v>
      </c>
      <c r="B267">
        <f t="shared" si="9"/>
        <v>7</v>
      </c>
      <c r="C267" t="s">
        <v>136</v>
      </c>
      <c r="D267" t="s">
        <v>683</v>
      </c>
      <c r="E267">
        <v>208</v>
      </c>
      <c r="F267" t="s">
        <v>1091</v>
      </c>
      <c r="G267" t="s">
        <v>1095</v>
      </c>
      <c r="H267" t="s">
        <v>630</v>
      </c>
      <c r="I267" t="s">
        <v>543</v>
      </c>
      <c r="J267" t="s">
        <v>554</v>
      </c>
      <c r="K267">
        <v>2638000</v>
      </c>
      <c r="L267">
        <v>288</v>
      </c>
      <c r="M267" t="s">
        <v>651</v>
      </c>
    </row>
    <row r="268" spans="1:13" x14ac:dyDescent="0.3">
      <c r="A268" t="str">
        <f t="shared" si="8"/>
        <v>8Hampshire</v>
      </c>
      <c r="B268">
        <f t="shared" si="9"/>
        <v>8</v>
      </c>
      <c r="C268" t="s">
        <v>136</v>
      </c>
      <c r="D268" t="s">
        <v>683</v>
      </c>
      <c r="E268">
        <v>209</v>
      </c>
      <c r="F268" t="s">
        <v>1093</v>
      </c>
      <c r="G268" t="s">
        <v>1094</v>
      </c>
      <c r="H268" t="s">
        <v>613</v>
      </c>
      <c r="I268" t="s">
        <v>580</v>
      </c>
      <c r="J268" t="s">
        <v>554</v>
      </c>
      <c r="K268">
        <v>696000</v>
      </c>
      <c r="L268">
        <v>0</v>
      </c>
      <c r="M268" t="s">
        <v>660</v>
      </c>
    </row>
    <row r="269" spans="1:13" x14ac:dyDescent="0.3">
      <c r="A269" t="str">
        <f t="shared" si="8"/>
        <v>1South Tyneside</v>
      </c>
      <c r="B269">
        <f t="shared" si="9"/>
        <v>1</v>
      </c>
      <c r="C269" t="s">
        <v>264</v>
      </c>
      <c r="D269" t="s">
        <v>729</v>
      </c>
      <c r="E269">
        <v>30</v>
      </c>
      <c r="F269" t="s">
        <v>1096</v>
      </c>
      <c r="G269" t="s">
        <v>1097</v>
      </c>
      <c r="H269" t="s">
        <v>588</v>
      </c>
      <c r="I269" t="s">
        <v>537</v>
      </c>
      <c r="J269" t="s">
        <v>532</v>
      </c>
      <c r="K269">
        <v>416000</v>
      </c>
      <c r="L269">
        <v>0</v>
      </c>
      <c r="M269" t="s">
        <v>660</v>
      </c>
    </row>
    <row r="270" spans="1:13" x14ac:dyDescent="0.3">
      <c r="A270" t="str">
        <f t="shared" si="8"/>
        <v>2South Tyneside</v>
      </c>
      <c r="B270">
        <f t="shared" si="9"/>
        <v>2</v>
      </c>
      <c r="C270" t="s">
        <v>264</v>
      </c>
      <c r="D270" t="s">
        <v>729</v>
      </c>
      <c r="E270">
        <v>31</v>
      </c>
      <c r="F270" t="s">
        <v>1098</v>
      </c>
      <c r="G270" t="s">
        <v>1099</v>
      </c>
      <c r="H270" t="s">
        <v>528</v>
      </c>
      <c r="I270" t="s">
        <v>575</v>
      </c>
      <c r="J270" t="s">
        <v>532</v>
      </c>
      <c r="K270">
        <v>308000</v>
      </c>
      <c r="L270">
        <v>0</v>
      </c>
      <c r="M270" t="s">
        <v>682</v>
      </c>
    </row>
    <row r="271" spans="1:13" x14ac:dyDescent="0.3">
      <c r="A271" t="str">
        <f t="shared" si="8"/>
        <v>3South Tyneside</v>
      </c>
      <c r="B271">
        <f t="shared" si="9"/>
        <v>3</v>
      </c>
      <c r="C271" t="s">
        <v>264</v>
      </c>
      <c r="D271" t="s">
        <v>729</v>
      </c>
      <c r="E271">
        <v>32</v>
      </c>
      <c r="F271" t="s">
        <v>1100</v>
      </c>
      <c r="G271" t="s">
        <v>1101</v>
      </c>
      <c r="H271" t="s">
        <v>630</v>
      </c>
      <c r="I271" t="s">
        <v>565</v>
      </c>
      <c r="J271" t="s">
        <v>532</v>
      </c>
      <c r="K271">
        <v>1004784</v>
      </c>
      <c r="L271">
        <v>0</v>
      </c>
      <c r="M271" t="s">
        <v>651</v>
      </c>
    </row>
    <row r="272" spans="1:13" x14ac:dyDescent="0.3">
      <c r="A272" t="str">
        <f t="shared" si="8"/>
        <v>4South Tyneside</v>
      </c>
      <c r="B272">
        <f t="shared" si="9"/>
        <v>4</v>
      </c>
      <c r="C272" t="s">
        <v>264</v>
      </c>
      <c r="D272" t="s">
        <v>729</v>
      </c>
      <c r="E272">
        <v>33</v>
      </c>
      <c r="F272" t="s">
        <v>1100</v>
      </c>
      <c r="G272" t="s">
        <v>1102</v>
      </c>
      <c r="H272" t="s">
        <v>630</v>
      </c>
      <c r="I272" t="s">
        <v>565</v>
      </c>
      <c r="J272" t="s">
        <v>554</v>
      </c>
      <c r="K272">
        <v>151143.28</v>
      </c>
      <c r="L272">
        <v>324</v>
      </c>
      <c r="M272" t="s">
        <v>651</v>
      </c>
    </row>
    <row r="273" spans="1:13" x14ac:dyDescent="0.3">
      <c r="A273" t="str">
        <f t="shared" si="8"/>
        <v>5South Tyneside</v>
      </c>
      <c r="B273">
        <f t="shared" si="9"/>
        <v>5</v>
      </c>
      <c r="C273" t="s">
        <v>264</v>
      </c>
      <c r="D273" t="s">
        <v>729</v>
      </c>
      <c r="E273">
        <v>34</v>
      </c>
      <c r="F273" t="s">
        <v>1098</v>
      </c>
      <c r="G273" t="s">
        <v>941</v>
      </c>
      <c r="H273" t="s">
        <v>528</v>
      </c>
      <c r="I273" t="s">
        <v>575</v>
      </c>
      <c r="J273" t="s">
        <v>554</v>
      </c>
      <c r="K273">
        <v>432000</v>
      </c>
      <c r="L273">
        <v>6750</v>
      </c>
      <c r="M273" t="s">
        <v>682</v>
      </c>
    </row>
    <row r="274" spans="1:13" x14ac:dyDescent="0.3">
      <c r="A274" t="str">
        <f t="shared" si="8"/>
        <v>6South Tyneside</v>
      </c>
      <c r="B274">
        <f t="shared" si="9"/>
        <v>6</v>
      </c>
      <c r="C274" t="s">
        <v>264</v>
      </c>
      <c r="D274" t="s">
        <v>729</v>
      </c>
      <c r="E274">
        <v>25</v>
      </c>
      <c r="F274" t="s">
        <v>1103</v>
      </c>
      <c r="G274" t="s">
        <v>1104</v>
      </c>
      <c r="H274" t="s">
        <v>588</v>
      </c>
      <c r="I274" t="s">
        <v>537</v>
      </c>
      <c r="J274" t="s">
        <v>554</v>
      </c>
      <c r="K274">
        <v>251500</v>
      </c>
      <c r="L274">
        <v>0</v>
      </c>
      <c r="M274" t="s">
        <v>660</v>
      </c>
    </row>
    <row r="275" spans="1:13" x14ac:dyDescent="0.3">
      <c r="A275" t="str">
        <f t="shared" si="8"/>
        <v>7South Tyneside</v>
      </c>
      <c r="B275">
        <f t="shared" si="9"/>
        <v>7</v>
      </c>
      <c r="C275" t="s">
        <v>264</v>
      </c>
      <c r="D275" t="s">
        <v>729</v>
      </c>
      <c r="E275">
        <v>36</v>
      </c>
      <c r="F275" t="s">
        <v>1105</v>
      </c>
      <c r="G275" t="s">
        <v>1106</v>
      </c>
      <c r="H275" t="s">
        <v>588</v>
      </c>
      <c r="I275" t="s">
        <v>830</v>
      </c>
      <c r="J275" t="s">
        <v>554</v>
      </c>
      <c r="K275">
        <v>163306</v>
      </c>
      <c r="L275">
        <v>0</v>
      </c>
      <c r="M275" t="s">
        <v>660</v>
      </c>
    </row>
    <row r="276" spans="1:13" x14ac:dyDescent="0.3">
      <c r="A276" t="str">
        <f t="shared" si="8"/>
        <v>8South Tyneside</v>
      </c>
      <c r="B276">
        <f t="shared" si="9"/>
        <v>8</v>
      </c>
      <c r="C276" t="s">
        <v>264</v>
      </c>
      <c r="D276" t="s">
        <v>729</v>
      </c>
      <c r="E276">
        <v>37</v>
      </c>
      <c r="F276" t="s">
        <v>572</v>
      </c>
      <c r="G276" t="s">
        <v>1107</v>
      </c>
      <c r="H276" t="s">
        <v>613</v>
      </c>
      <c r="I276" t="s">
        <v>580</v>
      </c>
      <c r="J276" t="s">
        <v>554</v>
      </c>
      <c r="K276">
        <v>151800</v>
      </c>
      <c r="L276">
        <v>0</v>
      </c>
      <c r="M276" t="s">
        <v>660</v>
      </c>
    </row>
    <row r="277" spans="1:13" x14ac:dyDescent="0.3">
      <c r="A277" t="str">
        <f t="shared" si="8"/>
        <v>9South Tyneside</v>
      </c>
      <c r="B277">
        <f t="shared" si="9"/>
        <v>9</v>
      </c>
      <c r="C277" t="s">
        <v>264</v>
      </c>
      <c r="D277" t="s">
        <v>729</v>
      </c>
      <c r="E277">
        <v>38</v>
      </c>
      <c r="F277" t="s">
        <v>1108</v>
      </c>
      <c r="G277" t="s">
        <v>1109</v>
      </c>
      <c r="H277" t="s">
        <v>588</v>
      </c>
      <c r="I277" t="s">
        <v>537</v>
      </c>
      <c r="J277" t="s">
        <v>554</v>
      </c>
      <c r="K277">
        <v>188796</v>
      </c>
      <c r="L277">
        <v>0</v>
      </c>
      <c r="M277" t="s">
        <v>660</v>
      </c>
    </row>
    <row r="278" spans="1:13" x14ac:dyDescent="0.3">
      <c r="A278" t="str">
        <f t="shared" si="8"/>
        <v>10South Tyneside</v>
      </c>
      <c r="B278">
        <f t="shared" si="9"/>
        <v>10</v>
      </c>
      <c r="C278" t="s">
        <v>264</v>
      </c>
      <c r="D278" t="s">
        <v>729</v>
      </c>
      <c r="E278">
        <v>41</v>
      </c>
      <c r="F278" t="s">
        <v>1110</v>
      </c>
      <c r="G278" t="s">
        <v>1111</v>
      </c>
      <c r="H278" t="s">
        <v>588</v>
      </c>
      <c r="I278" t="s">
        <v>830</v>
      </c>
      <c r="J278" t="s">
        <v>554</v>
      </c>
      <c r="K278">
        <v>125506</v>
      </c>
      <c r="L278">
        <v>0</v>
      </c>
      <c r="M278" t="s">
        <v>660</v>
      </c>
    </row>
    <row r="279" spans="1:13" x14ac:dyDescent="0.3">
      <c r="A279" t="str">
        <f t="shared" si="8"/>
        <v>11South Tyneside</v>
      </c>
      <c r="B279">
        <f t="shared" si="9"/>
        <v>11</v>
      </c>
      <c r="C279" t="s">
        <v>264</v>
      </c>
      <c r="D279" t="s">
        <v>729</v>
      </c>
      <c r="E279">
        <v>42</v>
      </c>
      <c r="F279" t="s">
        <v>1112</v>
      </c>
      <c r="G279" t="s">
        <v>1113</v>
      </c>
      <c r="H279" t="s">
        <v>630</v>
      </c>
      <c r="I279" t="s">
        <v>565</v>
      </c>
      <c r="J279" t="s">
        <v>554</v>
      </c>
      <c r="K279">
        <v>423912</v>
      </c>
      <c r="L279">
        <v>0</v>
      </c>
      <c r="M279" t="s">
        <v>651</v>
      </c>
    </row>
    <row r="280" spans="1:13" x14ac:dyDescent="0.3">
      <c r="A280" t="str">
        <f t="shared" si="8"/>
        <v>12South Tyneside</v>
      </c>
      <c r="B280">
        <f t="shared" si="9"/>
        <v>12</v>
      </c>
      <c r="C280" t="s">
        <v>264</v>
      </c>
      <c r="D280" t="s">
        <v>729</v>
      </c>
      <c r="E280">
        <v>43</v>
      </c>
      <c r="F280" t="s">
        <v>1114</v>
      </c>
      <c r="G280" t="s">
        <v>1115</v>
      </c>
      <c r="H280" t="s">
        <v>639</v>
      </c>
      <c r="I280" t="s">
        <v>548</v>
      </c>
      <c r="J280" t="s">
        <v>532</v>
      </c>
      <c r="K280">
        <v>500000</v>
      </c>
      <c r="L280">
        <v>0</v>
      </c>
      <c r="M280" t="s">
        <v>654</v>
      </c>
    </row>
    <row r="281" spans="1:13" x14ac:dyDescent="0.3">
      <c r="A281" t="str">
        <f t="shared" si="8"/>
        <v>13South Tyneside</v>
      </c>
      <c r="B281">
        <f t="shared" si="9"/>
        <v>13</v>
      </c>
      <c r="C281" t="s">
        <v>264</v>
      </c>
      <c r="D281" t="s">
        <v>729</v>
      </c>
      <c r="E281">
        <v>44</v>
      </c>
      <c r="F281" t="s">
        <v>1116</v>
      </c>
      <c r="G281" t="s">
        <v>1117</v>
      </c>
      <c r="H281" t="s">
        <v>638</v>
      </c>
      <c r="I281" t="s">
        <v>612</v>
      </c>
      <c r="J281" t="s">
        <v>532</v>
      </c>
      <c r="K281">
        <v>140400</v>
      </c>
      <c r="L281">
        <v>0</v>
      </c>
      <c r="M281" t="s">
        <v>663</v>
      </c>
    </row>
    <row r="282" spans="1:13" x14ac:dyDescent="0.3">
      <c r="A282" t="str">
        <f t="shared" si="8"/>
        <v>14South Tyneside</v>
      </c>
      <c r="B282">
        <f t="shared" si="9"/>
        <v>14</v>
      </c>
      <c r="C282" t="s">
        <v>264</v>
      </c>
      <c r="D282" t="s">
        <v>729</v>
      </c>
      <c r="E282">
        <v>45</v>
      </c>
      <c r="F282" t="s">
        <v>1118</v>
      </c>
      <c r="G282" t="s">
        <v>1117</v>
      </c>
      <c r="H282" t="s">
        <v>528</v>
      </c>
      <c r="I282" t="s">
        <v>556</v>
      </c>
      <c r="J282" t="s">
        <v>532</v>
      </c>
      <c r="K282">
        <v>34588</v>
      </c>
      <c r="L282">
        <v>0</v>
      </c>
      <c r="M282" t="s">
        <v>682</v>
      </c>
    </row>
    <row r="283" spans="1:13" x14ac:dyDescent="0.3">
      <c r="A283" t="str">
        <f t="shared" si="8"/>
        <v>15South Tyneside</v>
      </c>
      <c r="B283">
        <f t="shared" si="9"/>
        <v>15</v>
      </c>
      <c r="C283" t="s">
        <v>264</v>
      </c>
      <c r="D283" t="s">
        <v>729</v>
      </c>
      <c r="E283">
        <v>46</v>
      </c>
      <c r="F283" t="s">
        <v>1119</v>
      </c>
      <c r="G283" t="s">
        <v>1117</v>
      </c>
      <c r="H283" t="s">
        <v>588</v>
      </c>
      <c r="I283" t="s">
        <v>830</v>
      </c>
      <c r="J283" t="s">
        <v>532</v>
      </c>
      <c r="K283">
        <v>46203</v>
      </c>
      <c r="L283">
        <v>0</v>
      </c>
      <c r="M283" t="s">
        <v>660</v>
      </c>
    </row>
    <row r="284" spans="1:13" x14ac:dyDescent="0.3">
      <c r="A284" t="str">
        <f t="shared" si="8"/>
        <v>1North Somerset</v>
      </c>
      <c r="B284">
        <f t="shared" si="9"/>
        <v>1</v>
      </c>
      <c r="C284" t="s">
        <v>210</v>
      </c>
      <c r="D284" t="s">
        <v>722</v>
      </c>
      <c r="E284">
        <v>78</v>
      </c>
      <c r="F284" t="s">
        <v>1120</v>
      </c>
      <c r="G284" t="s">
        <v>628</v>
      </c>
      <c r="H284" t="s">
        <v>628</v>
      </c>
      <c r="I284" t="s">
        <v>564</v>
      </c>
      <c r="J284" t="s">
        <v>532</v>
      </c>
      <c r="K284">
        <v>196000</v>
      </c>
      <c r="L284">
        <v>0</v>
      </c>
      <c r="M284" t="s">
        <v>660</v>
      </c>
    </row>
    <row r="285" spans="1:13" x14ac:dyDescent="0.3">
      <c r="A285" t="str">
        <f t="shared" si="8"/>
        <v>2North Somerset</v>
      </c>
      <c r="B285">
        <f t="shared" si="9"/>
        <v>2</v>
      </c>
      <c r="C285" t="s">
        <v>210</v>
      </c>
      <c r="D285" t="s">
        <v>722</v>
      </c>
      <c r="E285">
        <v>79</v>
      </c>
      <c r="F285" t="s">
        <v>1121</v>
      </c>
      <c r="G285" t="s">
        <v>628</v>
      </c>
      <c r="H285" t="s">
        <v>639</v>
      </c>
      <c r="I285" t="s">
        <v>653</v>
      </c>
      <c r="J285" t="s">
        <v>532</v>
      </c>
      <c r="K285">
        <v>50000</v>
      </c>
      <c r="L285">
        <v>1</v>
      </c>
      <c r="M285" t="s">
        <v>654</v>
      </c>
    </row>
    <row r="286" spans="1:13" x14ac:dyDescent="0.3">
      <c r="A286" t="str">
        <f t="shared" si="8"/>
        <v>3North Somerset</v>
      </c>
      <c r="B286">
        <f t="shared" si="9"/>
        <v>3</v>
      </c>
      <c r="C286" t="s">
        <v>210</v>
      </c>
      <c r="D286" t="s">
        <v>722</v>
      </c>
      <c r="E286">
        <v>80</v>
      </c>
      <c r="F286" t="s">
        <v>1122</v>
      </c>
      <c r="G286" t="s">
        <v>637</v>
      </c>
      <c r="H286" t="s">
        <v>619</v>
      </c>
      <c r="I286" t="s">
        <v>563</v>
      </c>
      <c r="J286" t="s">
        <v>532</v>
      </c>
      <c r="K286">
        <v>160000</v>
      </c>
      <c r="L286">
        <v>20</v>
      </c>
      <c r="M286" t="s">
        <v>657</v>
      </c>
    </row>
    <row r="287" spans="1:13" x14ac:dyDescent="0.3">
      <c r="A287" t="str">
        <f t="shared" si="8"/>
        <v>4North Somerset</v>
      </c>
      <c r="B287">
        <f t="shared" si="9"/>
        <v>4</v>
      </c>
      <c r="C287" t="s">
        <v>210</v>
      </c>
      <c r="D287" t="s">
        <v>722</v>
      </c>
      <c r="E287">
        <v>82</v>
      </c>
      <c r="F287" t="s">
        <v>1123</v>
      </c>
      <c r="G287" t="s">
        <v>637</v>
      </c>
      <c r="H287" t="s">
        <v>619</v>
      </c>
      <c r="I287" t="s">
        <v>581</v>
      </c>
      <c r="J287" t="s">
        <v>532</v>
      </c>
      <c r="K287">
        <v>400000</v>
      </c>
      <c r="L287">
        <v>50</v>
      </c>
      <c r="M287" t="s">
        <v>657</v>
      </c>
    </row>
    <row r="288" spans="1:13" x14ac:dyDescent="0.3">
      <c r="A288" t="str">
        <f t="shared" si="8"/>
        <v>5North Somerset</v>
      </c>
      <c r="B288">
        <f t="shared" si="9"/>
        <v>5</v>
      </c>
      <c r="C288" t="s">
        <v>210</v>
      </c>
      <c r="D288" t="s">
        <v>722</v>
      </c>
      <c r="E288">
        <v>84</v>
      </c>
      <c r="F288" t="s">
        <v>1124</v>
      </c>
      <c r="G288" t="s">
        <v>1125</v>
      </c>
      <c r="H288" t="s">
        <v>637</v>
      </c>
      <c r="I288" t="s">
        <v>568</v>
      </c>
      <c r="J288" t="s">
        <v>554</v>
      </c>
      <c r="K288">
        <v>126792</v>
      </c>
      <c r="L288">
        <v>0</v>
      </c>
      <c r="M288" t="s">
        <v>660</v>
      </c>
    </row>
    <row r="289" spans="1:13" x14ac:dyDescent="0.3">
      <c r="A289" t="str">
        <f t="shared" si="8"/>
        <v>6North Somerset</v>
      </c>
      <c r="B289">
        <f t="shared" si="9"/>
        <v>6</v>
      </c>
      <c r="C289" t="s">
        <v>210</v>
      </c>
      <c r="D289" t="s">
        <v>722</v>
      </c>
      <c r="E289">
        <v>85</v>
      </c>
      <c r="F289" t="s">
        <v>1124</v>
      </c>
      <c r="G289" t="s">
        <v>1125</v>
      </c>
      <c r="H289" t="s">
        <v>637</v>
      </c>
      <c r="I289" t="s">
        <v>568</v>
      </c>
      <c r="J289" t="s">
        <v>554</v>
      </c>
      <c r="K289">
        <v>292678.2</v>
      </c>
      <c r="L289">
        <v>0</v>
      </c>
      <c r="M289" t="s">
        <v>660</v>
      </c>
    </row>
    <row r="290" spans="1:13" x14ac:dyDescent="0.3">
      <c r="A290" t="str">
        <f t="shared" si="8"/>
        <v>7North Somerset</v>
      </c>
      <c r="B290">
        <f t="shared" si="9"/>
        <v>7</v>
      </c>
      <c r="C290" t="s">
        <v>210</v>
      </c>
      <c r="D290" t="s">
        <v>722</v>
      </c>
      <c r="E290">
        <v>86</v>
      </c>
      <c r="F290" t="s">
        <v>1126</v>
      </c>
      <c r="G290" t="s">
        <v>1127</v>
      </c>
      <c r="H290" t="s">
        <v>630</v>
      </c>
      <c r="I290" t="s">
        <v>593</v>
      </c>
      <c r="J290" t="s">
        <v>554</v>
      </c>
      <c r="K290">
        <v>372000</v>
      </c>
      <c r="L290">
        <v>59</v>
      </c>
      <c r="M290" t="s">
        <v>651</v>
      </c>
    </row>
    <row r="291" spans="1:13" x14ac:dyDescent="0.3">
      <c r="A291" t="str">
        <f t="shared" si="8"/>
        <v>8North Somerset</v>
      </c>
      <c r="B291">
        <f t="shared" si="9"/>
        <v>8</v>
      </c>
      <c r="C291" t="s">
        <v>210</v>
      </c>
      <c r="D291" t="s">
        <v>722</v>
      </c>
      <c r="E291">
        <v>87</v>
      </c>
      <c r="F291" t="s">
        <v>1055</v>
      </c>
      <c r="G291" t="s">
        <v>1056</v>
      </c>
      <c r="H291" t="s">
        <v>630</v>
      </c>
      <c r="I291" t="s">
        <v>565</v>
      </c>
      <c r="J291" t="s">
        <v>554</v>
      </c>
      <c r="K291">
        <v>156000</v>
      </c>
      <c r="L291">
        <v>25</v>
      </c>
      <c r="M291" t="s">
        <v>651</v>
      </c>
    </row>
    <row r="292" spans="1:13" x14ac:dyDescent="0.3">
      <c r="A292" t="str">
        <f t="shared" si="8"/>
        <v>9North Somerset</v>
      </c>
      <c r="B292">
        <f t="shared" si="9"/>
        <v>9</v>
      </c>
      <c r="C292" t="s">
        <v>210</v>
      </c>
      <c r="D292" t="s">
        <v>722</v>
      </c>
      <c r="E292">
        <v>88</v>
      </c>
      <c r="F292" t="s">
        <v>1128</v>
      </c>
      <c r="G292" t="s">
        <v>1129</v>
      </c>
      <c r="H292" t="s">
        <v>632</v>
      </c>
      <c r="I292" t="s">
        <v>653</v>
      </c>
      <c r="J292" t="s">
        <v>554</v>
      </c>
      <c r="K292">
        <v>243018</v>
      </c>
      <c r="L292">
        <v>0</v>
      </c>
      <c r="M292" t="s">
        <v>660</v>
      </c>
    </row>
    <row r="293" spans="1:13" x14ac:dyDescent="0.3">
      <c r="A293" t="str">
        <f t="shared" si="8"/>
        <v>10North Somerset</v>
      </c>
      <c r="B293">
        <f t="shared" si="9"/>
        <v>10</v>
      </c>
      <c r="C293" t="s">
        <v>210</v>
      </c>
      <c r="D293" t="s">
        <v>722</v>
      </c>
      <c r="E293">
        <v>89</v>
      </c>
      <c r="F293" t="s">
        <v>1130</v>
      </c>
      <c r="G293" t="s">
        <v>1131</v>
      </c>
      <c r="H293" t="s">
        <v>632</v>
      </c>
      <c r="I293" t="s">
        <v>653</v>
      </c>
      <c r="J293" t="s">
        <v>554</v>
      </c>
      <c r="K293">
        <v>95094</v>
      </c>
      <c r="L293">
        <v>0</v>
      </c>
      <c r="M293" t="s">
        <v>660</v>
      </c>
    </row>
    <row r="294" spans="1:13" x14ac:dyDescent="0.3">
      <c r="A294" t="str">
        <f t="shared" si="8"/>
        <v>11North Somerset</v>
      </c>
      <c r="B294">
        <f t="shared" si="9"/>
        <v>11</v>
      </c>
      <c r="C294" t="s">
        <v>210</v>
      </c>
      <c r="D294" t="s">
        <v>722</v>
      </c>
      <c r="E294">
        <v>90</v>
      </c>
      <c r="F294" t="s">
        <v>1132</v>
      </c>
      <c r="G294" t="s">
        <v>1133</v>
      </c>
      <c r="H294" t="s">
        <v>632</v>
      </c>
      <c r="I294" t="s">
        <v>653</v>
      </c>
      <c r="J294" t="s">
        <v>554</v>
      </c>
      <c r="K294">
        <v>250000</v>
      </c>
      <c r="L294" t="s">
        <v>653</v>
      </c>
      <c r="M294" t="s">
        <v>660</v>
      </c>
    </row>
    <row r="295" spans="1:13" x14ac:dyDescent="0.3">
      <c r="A295" t="str">
        <f t="shared" si="8"/>
        <v>12North Somerset</v>
      </c>
      <c r="B295">
        <f t="shared" si="9"/>
        <v>12</v>
      </c>
      <c r="C295" t="s">
        <v>210</v>
      </c>
      <c r="D295" t="s">
        <v>722</v>
      </c>
      <c r="E295">
        <v>91</v>
      </c>
      <c r="F295" t="s">
        <v>1134</v>
      </c>
      <c r="G295" t="s">
        <v>1134</v>
      </c>
      <c r="H295" t="s">
        <v>632</v>
      </c>
      <c r="I295" t="s">
        <v>653</v>
      </c>
      <c r="J295" t="s">
        <v>554</v>
      </c>
      <c r="K295">
        <v>253584</v>
      </c>
      <c r="L295">
        <v>0</v>
      </c>
      <c r="M295" t="s">
        <v>660</v>
      </c>
    </row>
    <row r="296" spans="1:13" x14ac:dyDescent="0.3">
      <c r="A296" t="str">
        <f t="shared" si="8"/>
        <v>13North Somerset</v>
      </c>
      <c r="B296">
        <f t="shared" si="9"/>
        <v>13</v>
      </c>
      <c r="C296" t="s">
        <v>210</v>
      </c>
      <c r="D296" t="s">
        <v>722</v>
      </c>
      <c r="E296">
        <v>92</v>
      </c>
      <c r="F296" t="s">
        <v>1057</v>
      </c>
      <c r="G296" t="s">
        <v>1057</v>
      </c>
      <c r="H296" t="s">
        <v>557</v>
      </c>
      <c r="I296" t="s">
        <v>653</v>
      </c>
      <c r="J296" t="s">
        <v>554</v>
      </c>
      <c r="K296">
        <v>269792</v>
      </c>
      <c r="L296">
        <v>0</v>
      </c>
      <c r="M296" t="s">
        <v>660</v>
      </c>
    </row>
    <row r="297" spans="1:13" x14ac:dyDescent="0.3">
      <c r="A297" t="str">
        <f t="shared" si="8"/>
        <v>14North Somerset</v>
      </c>
      <c r="B297">
        <f t="shared" si="9"/>
        <v>14</v>
      </c>
      <c r="C297" t="s">
        <v>210</v>
      </c>
      <c r="D297" t="s">
        <v>722</v>
      </c>
      <c r="E297">
        <v>93</v>
      </c>
      <c r="F297" t="s">
        <v>1135</v>
      </c>
      <c r="G297" t="s">
        <v>630</v>
      </c>
      <c r="H297" t="s">
        <v>630</v>
      </c>
      <c r="I297" t="s">
        <v>565</v>
      </c>
      <c r="J297" t="s">
        <v>532</v>
      </c>
      <c r="K297">
        <v>280000</v>
      </c>
      <c r="L297">
        <v>0</v>
      </c>
      <c r="M297" t="s">
        <v>651</v>
      </c>
    </row>
    <row r="298" spans="1:13" x14ac:dyDescent="0.3">
      <c r="A298" t="str">
        <f t="shared" si="8"/>
        <v>15North Somerset</v>
      </c>
      <c r="B298">
        <f t="shared" si="9"/>
        <v>15</v>
      </c>
      <c r="C298" t="s">
        <v>210</v>
      </c>
      <c r="D298" t="s">
        <v>722</v>
      </c>
      <c r="E298">
        <v>94</v>
      </c>
      <c r="F298" t="s">
        <v>1136</v>
      </c>
      <c r="G298" t="s">
        <v>528</v>
      </c>
      <c r="H298" t="s">
        <v>528</v>
      </c>
      <c r="I298" t="s">
        <v>534</v>
      </c>
      <c r="J298" t="s">
        <v>532</v>
      </c>
      <c r="K298">
        <v>75000</v>
      </c>
      <c r="L298">
        <v>0</v>
      </c>
      <c r="M298" t="s">
        <v>682</v>
      </c>
    </row>
    <row r="299" spans="1:13" x14ac:dyDescent="0.3">
      <c r="A299" t="str">
        <f t="shared" si="8"/>
        <v>16North Somerset</v>
      </c>
      <c r="B299">
        <f t="shared" si="9"/>
        <v>16</v>
      </c>
      <c r="C299" t="s">
        <v>210</v>
      </c>
      <c r="D299" t="s">
        <v>722</v>
      </c>
      <c r="E299">
        <v>95</v>
      </c>
      <c r="F299" t="s">
        <v>1137</v>
      </c>
      <c r="G299" t="s">
        <v>637</v>
      </c>
      <c r="H299" t="s">
        <v>637</v>
      </c>
      <c r="I299" t="s">
        <v>546</v>
      </c>
      <c r="J299" t="s">
        <v>532</v>
      </c>
      <c r="K299">
        <v>50000</v>
      </c>
      <c r="L299">
        <v>0</v>
      </c>
      <c r="M299" t="s">
        <v>660</v>
      </c>
    </row>
    <row r="300" spans="1:13" x14ac:dyDescent="0.3">
      <c r="A300" t="str">
        <f t="shared" si="8"/>
        <v>17North Somerset</v>
      </c>
      <c r="B300">
        <f t="shared" si="9"/>
        <v>17</v>
      </c>
      <c r="C300" t="s">
        <v>210</v>
      </c>
      <c r="D300" t="s">
        <v>722</v>
      </c>
      <c r="E300">
        <v>96</v>
      </c>
      <c r="F300" t="s">
        <v>1138</v>
      </c>
      <c r="G300" t="s">
        <v>637</v>
      </c>
      <c r="H300" t="s">
        <v>637</v>
      </c>
      <c r="I300" t="s">
        <v>546</v>
      </c>
      <c r="J300" t="s">
        <v>532</v>
      </c>
      <c r="K300">
        <v>50000</v>
      </c>
      <c r="L300">
        <v>0</v>
      </c>
      <c r="M300" t="s">
        <v>660</v>
      </c>
    </row>
    <row r="301" spans="1:13" x14ac:dyDescent="0.3">
      <c r="A301" t="str">
        <f t="shared" si="8"/>
        <v>18North Somerset</v>
      </c>
      <c r="B301">
        <f t="shared" si="9"/>
        <v>18</v>
      </c>
      <c r="C301" t="s">
        <v>210</v>
      </c>
      <c r="D301" t="s">
        <v>722</v>
      </c>
      <c r="E301">
        <v>97</v>
      </c>
      <c r="F301" t="s">
        <v>1139</v>
      </c>
      <c r="G301" t="s">
        <v>628</v>
      </c>
      <c r="H301" t="s">
        <v>628</v>
      </c>
      <c r="I301" t="s">
        <v>542</v>
      </c>
      <c r="J301" t="s">
        <v>532</v>
      </c>
      <c r="K301">
        <v>95000</v>
      </c>
      <c r="L301">
        <v>0</v>
      </c>
      <c r="M301" t="s">
        <v>660</v>
      </c>
    </row>
    <row r="302" spans="1:13" x14ac:dyDescent="0.3">
      <c r="A302" t="str">
        <f t="shared" si="8"/>
        <v>19North Somerset</v>
      </c>
      <c r="B302">
        <f t="shared" si="9"/>
        <v>19</v>
      </c>
      <c r="C302" t="s">
        <v>210</v>
      </c>
      <c r="D302" t="s">
        <v>722</v>
      </c>
      <c r="E302">
        <v>98</v>
      </c>
      <c r="F302" t="s">
        <v>1140</v>
      </c>
      <c r="G302" t="s">
        <v>631</v>
      </c>
      <c r="H302" t="s">
        <v>631</v>
      </c>
      <c r="I302" t="s">
        <v>544</v>
      </c>
      <c r="J302" t="s">
        <v>532</v>
      </c>
      <c r="K302">
        <v>166000</v>
      </c>
      <c r="L302">
        <v>0</v>
      </c>
      <c r="M302" t="s">
        <v>525</v>
      </c>
    </row>
    <row r="303" spans="1:13" x14ac:dyDescent="0.3">
      <c r="A303" t="str">
        <f t="shared" si="8"/>
        <v>20North Somerset</v>
      </c>
      <c r="B303">
        <f t="shared" si="9"/>
        <v>20</v>
      </c>
      <c r="C303" t="s">
        <v>210</v>
      </c>
      <c r="D303" t="s">
        <v>722</v>
      </c>
      <c r="E303">
        <v>99</v>
      </c>
      <c r="F303" t="s">
        <v>1141</v>
      </c>
      <c r="G303" t="s">
        <v>588</v>
      </c>
      <c r="H303" t="s">
        <v>588</v>
      </c>
      <c r="I303" t="s">
        <v>577</v>
      </c>
      <c r="J303" t="s">
        <v>532</v>
      </c>
      <c r="K303">
        <v>60000</v>
      </c>
      <c r="L303">
        <v>0</v>
      </c>
      <c r="M303" t="s">
        <v>660</v>
      </c>
    </row>
    <row r="304" spans="1:13" x14ac:dyDescent="0.3">
      <c r="A304" t="str">
        <f t="shared" si="8"/>
        <v>21North Somerset</v>
      </c>
      <c r="B304">
        <f t="shared" si="9"/>
        <v>21</v>
      </c>
      <c r="C304" t="s">
        <v>210</v>
      </c>
      <c r="D304" t="s">
        <v>722</v>
      </c>
      <c r="E304">
        <v>100</v>
      </c>
      <c r="F304" t="s">
        <v>1142</v>
      </c>
      <c r="G304" t="s">
        <v>588</v>
      </c>
      <c r="H304" t="s">
        <v>588</v>
      </c>
      <c r="I304" t="s">
        <v>577</v>
      </c>
      <c r="J304" t="s">
        <v>532</v>
      </c>
      <c r="K304">
        <v>20000</v>
      </c>
      <c r="L304">
        <v>0</v>
      </c>
      <c r="M304" t="s">
        <v>660</v>
      </c>
    </row>
    <row r="305" spans="1:13" x14ac:dyDescent="0.3">
      <c r="A305" t="str">
        <f t="shared" si="8"/>
        <v>22North Somerset</v>
      </c>
      <c r="B305">
        <f t="shared" si="9"/>
        <v>22</v>
      </c>
      <c r="C305" t="s">
        <v>210</v>
      </c>
      <c r="D305" t="s">
        <v>722</v>
      </c>
      <c r="E305">
        <v>101</v>
      </c>
      <c r="F305" t="s">
        <v>1143</v>
      </c>
      <c r="G305" t="s">
        <v>588</v>
      </c>
      <c r="H305" t="s">
        <v>588</v>
      </c>
      <c r="I305" t="s">
        <v>577</v>
      </c>
      <c r="J305" t="s">
        <v>532</v>
      </c>
      <c r="K305">
        <v>20000</v>
      </c>
      <c r="L305">
        <v>0</v>
      </c>
      <c r="M305" t="s">
        <v>660</v>
      </c>
    </row>
    <row r="306" spans="1:13" x14ac:dyDescent="0.3">
      <c r="A306" t="str">
        <f t="shared" si="8"/>
        <v>23North Somerset</v>
      </c>
      <c r="B306">
        <f t="shared" si="9"/>
        <v>23</v>
      </c>
      <c r="C306" t="s">
        <v>210</v>
      </c>
      <c r="D306" t="s">
        <v>722</v>
      </c>
      <c r="E306">
        <v>102</v>
      </c>
      <c r="F306" t="s">
        <v>1144</v>
      </c>
      <c r="G306" t="s">
        <v>588</v>
      </c>
      <c r="H306" t="s">
        <v>588</v>
      </c>
      <c r="I306" t="s">
        <v>577</v>
      </c>
      <c r="J306" t="s">
        <v>532</v>
      </c>
      <c r="K306">
        <v>10343</v>
      </c>
      <c r="L306">
        <v>0</v>
      </c>
      <c r="M306" t="s">
        <v>660</v>
      </c>
    </row>
    <row r="307" spans="1:13" x14ac:dyDescent="0.3">
      <c r="A307" t="str">
        <f t="shared" si="8"/>
        <v>1Hammersmith and Fulham</v>
      </c>
      <c r="B307">
        <f t="shared" si="9"/>
        <v>1</v>
      </c>
      <c r="C307" t="s">
        <v>134</v>
      </c>
      <c r="D307" t="s">
        <v>648</v>
      </c>
      <c r="E307">
        <v>34</v>
      </c>
      <c r="F307" t="s">
        <v>1145</v>
      </c>
      <c r="G307" t="s">
        <v>1146</v>
      </c>
      <c r="H307" t="s">
        <v>613</v>
      </c>
      <c r="I307" t="s">
        <v>591</v>
      </c>
      <c r="J307" t="s">
        <v>554</v>
      </c>
      <c r="K307">
        <v>654100</v>
      </c>
      <c r="L307">
        <v>0</v>
      </c>
      <c r="M307" t="s">
        <v>660</v>
      </c>
    </row>
    <row r="308" spans="1:13" x14ac:dyDescent="0.3">
      <c r="A308" t="str">
        <f t="shared" si="8"/>
        <v>2Hammersmith and Fulham</v>
      </c>
      <c r="B308">
        <f t="shared" si="9"/>
        <v>2</v>
      </c>
      <c r="C308" t="s">
        <v>134</v>
      </c>
      <c r="D308" t="s">
        <v>648</v>
      </c>
      <c r="E308">
        <v>36</v>
      </c>
      <c r="F308" t="s">
        <v>554</v>
      </c>
      <c r="G308" t="s">
        <v>1147</v>
      </c>
      <c r="H308" t="s">
        <v>613</v>
      </c>
      <c r="I308" t="s">
        <v>591</v>
      </c>
      <c r="J308" t="s">
        <v>554</v>
      </c>
      <c r="K308">
        <v>110000</v>
      </c>
      <c r="L308" t="s">
        <v>653</v>
      </c>
      <c r="M308" t="s">
        <v>660</v>
      </c>
    </row>
    <row r="309" spans="1:13" x14ac:dyDescent="0.3">
      <c r="A309" t="str">
        <f t="shared" si="8"/>
        <v>3Hammersmith and Fulham</v>
      </c>
      <c r="B309">
        <f t="shared" si="9"/>
        <v>3</v>
      </c>
      <c r="C309" t="s">
        <v>134</v>
      </c>
      <c r="D309" t="s">
        <v>648</v>
      </c>
      <c r="E309">
        <v>37</v>
      </c>
      <c r="F309" t="s">
        <v>1148</v>
      </c>
      <c r="G309" t="s">
        <v>1149</v>
      </c>
      <c r="H309" t="s">
        <v>613</v>
      </c>
      <c r="I309" t="s">
        <v>591</v>
      </c>
      <c r="J309" t="s">
        <v>532</v>
      </c>
      <c r="K309">
        <v>2343005</v>
      </c>
      <c r="L309">
        <v>0</v>
      </c>
      <c r="M309" t="s">
        <v>660</v>
      </c>
    </row>
    <row r="310" spans="1:13" x14ac:dyDescent="0.3">
      <c r="A310" t="str">
        <f t="shared" si="8"/>
        <v>4Hammersmith and Fulham</v>
      </c>
      <c r="B310">
        <f t="shared" si="9"/>
        <v>4</v>
      </c>
      <c r="C310" t="s">
        <v>134</v>
      </c>
      <c r="D310" t="s">
        <v>648</v>
      </c>
      <c r="E310">
        <v>52</v>
      </c>
      <c r="F310" t="s">
        <v>847</v>
      </c>
      <c r="G310" t="s">
        <v>848</v>
      </c>
      <c r="H310" t="s">
        <v>630</v>
      </c>
      <c r="I310" t="s">
        <v>543</v>
      </c>
      <c r="J310" t="s">
        <v>554</v>
      </c>
      <c r="K310">
        <v>120574</v>
      </c>
      <c r="L310">
        <v>57</v>
      </c>
      <c r="M310" t="s">
        <v>651</v>
      </c>
    </row>
    <row r="311" spans="1:13" x14ac:dyDescent="0.3">
      <c r="A311" t="str">
        <f t="shared" si="8"/>
        <v>5Hammersmith and Fulham</v>
      </c>
      <c r="B311">
        <f t="shared" si="9"/>
        <v>5</v>
      </c>
      <c r="C311" t="s">
        <v>134</v>
      </c>
      <c r="D311" t="s">
        <v>648</v>
      </c>
      <c r="E311">
        <v>53</v>
      </c>
      <c r="F311" t="s">
        <v>849</v>
      </c>
      <c r="G311" t="s">
        <v>850</v>
      </c>
      <c r="H311" t="s">
        <v>613</v>
      </c>
      <c r="I311" t="s">
        <v>580</v>
      </c>
      <c r="J311" t="s">
        <v>554</v>
      </c>
      <c r="K311">
        <v>220583.96</v>
      </c>
      <c r="L311">
        <v>0</v>
      </c>
      <c r="M311" t="s">
        <v>660</v>
      </c>
    </row>
    <row r="312" spans="1:13" x14ac:dyDescent="0.3">
      <c r="A312" t="str">
        <f t="shared" si="8"/>
        <v>6Hammersmith and Fulham</v>
      </c>
      <c r="B312">
        <f t="shared" si="9"/>
        <v>6</v>
      </c>
      <c r="C312" t="s">
        <v>134</v>
      </c>
      <c r="D312" t="s">
        <v>648</v>
      </c>
      <c r="E312">
        <v>54</v>
      </c>
      <c r="F312" t="s">
        <v>851</v>
      </c>
      <c r="G312" t="s">
        <v>852</v>
      </c>
      <c r="H312" t="s">
        <v>639</v>
      </c>
      <c r="I312" t="s">
        <v>570</v>
      </c>
      <c r="J312" t="s">
        <v>554</v>
      </c>
      <c r="K312">
        <v>50500</v>
      </c>
      <c r="L312">
        <v>1</v>
      </c>
      <c r="M312" t="s">
        <v>654</v>
      </c>
    </row>
    <row r="313" spans="1:13" x14ac:dyDescent="0.3">
      <c r="A313" t="str">
        <f t="shared" si="8"/>
        <v>7Hammersmith and Fulham</v>
      </c>
      <c r="B313">
        <f t="shared" si="9"/>
        <v>7</v>
      </c>
      <c r="C313" t="s">
        <v>134</v>
      </c>
      <c r="D313" t="s">
        <v>648</v>
      </c>
      <c r="E313">
        <v>55</v>
      </c>
      <c r="F313" t="s">
        <v>843</v>
      </c>
      <c r="G313" t="s">
        <v>844</v>
      </c>
      <c r="H313" t="s">
        <v>630</v>
      </c>
      <c r="I313" t="s">
        <v>543</v>
      </c>
      <c r="J313" t="s">
        <v>554</v>
      </c>
      <c r="K313">
        <v>428288</v>
      </c>
      <c r="L313">
        <v>8</v>
      </c>
      <c r="M313" t="s">
        <v>651</v>
      </c>
    </row>
    <row r="314" spans="1:13" x14ac:dyDescent="0.3">
      <c r="A314" t="str">
        <f t="shared" si="8"/>
        <v>1Barnet</v>
      </c>
      <c r="B314">
        <f t="shared" si="9"/>
        <v>1</v>
      </c>
      <c r="C314" t="s">
        <v>40</v>
      </c>
      <c r="D314" t="s">
        <v>648</v>
      </c>
      <c r="E314">
        <v>35</v>
      </c>
      <c r="F314" t="s">
        <v>1150</v>
      </c>
      <c r="G314" t="s">
        <v>1151</v>
      </c>
      <c r="H314" t="s">
        <v>528</v>
      </c>
      <c r="I314" t="s">
        <v>575</v>
      </c>
      <c r="J314" t="s">
        <v>532</v>
      </c>
      <c r="K314">
        <v>448203</v>
      </c>
      <c r="L314">
        <v>0</v>
      </c>
      <c r="M314" t="s">
        <v>682</v>
      </c>
    </row>
    <row r="315" spans="1:13" x14ac:dyDescent="0.3">
      <c r="A315" t="str">
        <f t="shared" si="8"/>
        <v>2Barnet</v>
      </c>
      <c r="B315">
        <f t="shared" si="9"/>
        <v>2</v>
      </c>
      <c r="C315" t="s">
        <v>40</v>
      </c>
      <c r="D315" t="s">
        <v>648</v>
      </c>
      <c r="E315">
        <v>36</v>
      </c>
      <c r="F315" t="s">
        <v>1152</v>
      </c>
      <c r="G315" t="s">
        <v>1151</v>
      </c>
      <c r="H315" t="s">
        <v>631</v>
      </c>
      <c r="I315" t="s">
        <v>544</v>
      </c>
      <c r="J315" t="s">
        <v>532</v>
      </c>
      <c r="K315">
        <v>900000</v>
      </c>
      <c r="L315">
        <v>940.78294046934627</v>
      </c>
      <c r="M315" t="s">
        <v>525</v>
      </c>
    </row>
    <row r="316" spans="1:13" x14ac:dyDescent="0.3">
      <c r="A316" t="str">
        <f t="shared" si="8"/>
        <v>3Barnet</v>
      </c>
      <c r="B316">
        <f t="shared" si="9"/>
        <v>3</v>
      </c>
      <c r="C316" t="s">
        <v>40</v>
      </c>
      <c r="D316" t="s">
        <v>648</v>
      </c>
      <c r="E316">
        <v>37</v>
      </c>
      <c r="F316" t="s">
        <v>1153</v>
      </c>
      <c r="G316" t="s">
        <v>1151</v>
      </c>
      <c r="H316" t="s">
        <v>638</v>
      </c>
      <c r="I316" t="s">
        <v>604</v>
      </c>
      <c r="J316" t="s">
        <v>532</v>
      </c>
      <c r="K316">
        <v>900000</v>
      </c>
      <c r="L316">
        <v>18</v>
      </c>
      <c r="M316" t="s">
        <v>663</v>
      </c>
    </row>
    <row r="317" spans="1:13" x14ac:dyDescent="0.3">
      <c r="A317" t="str">
        <f t="shared" si="8"/>
        <v>4Barnet</v>
      </c>
      <c r="B317">
        <f t="shared" si="9"/>
        <v>4</v>
      </c>
      <c r="C317" t="s">
        <v>40</v>
      </c>
      <c r="D317" t="s">
        <v>648</v>
      </c>
      <c r="E317">
        <v>48</v>
      </c>
      <c r="F317" t="s">
        <v>1154</v>
      </c>
      <c r="G317" t="s">
        <v>1155</v>
      </c>
      <c r="H317" t="s">
        <v>639</v>
      </c>
      <c r="I317" t="s">
        <v>587</v>
      </c>
      <c r="J317" t="s">
        <v>554</v>
      </c>
      <c r="K317">
        <v>160000</v>
      </c>
      <c r="L317">
        <v>0</v>
      </c>
      <c r="M317" t="s">
        <v>654</v>
      </c>
    </row>
    <row r="318" spans="1:13" x14ac:dyDescent="0.3">
      <c r="A318" t="str">
        <f t="shared" si="8"/>
        <v>5Barnet</v>
      </c>
      <c r="B318">
        <f t="shared" si="9"/>
        <v>5</v>
      </c>
      <c r="C318" t="s">
        <v>40</v>
      </c>
      <c r="D318" t="s">
        <v>648</v>
      </c>
      <c r="E318">
        <v>49</v>
      </c>
      <c r="F318" t="s">
        <v>1156</v>
      </c>
      <c r="G318" t="s">
        <v>665</v>
      </c>
      <c r="H318" t="s">
        <v>613</v>
      </c>
      <c r="I318" t="s">
        <v>580</v>
      </c>
      <c r="J318" t="s">
        <v>554</v>
      </c>
      <c r="K318">
        <v>798000</v>
      </c>
      <c r="L318" t="s">
        <v>666</v>
      </c>
      <c r="M318" t="s">
        <v>660</v>
      </c>
    </row>
    <row r="319" spans="1:13" x14ac:dyDescent="0.3">
      <c r="A319" t="str">
        <f t="shared" si="8"/>
        <v>6Barnet</v>
      </c>
      <c r="B319">
        <f t="shared" si="9"/>
        <v>6</v>
      </c>
      <c r="C319" t="s">
        <v>40</v>
      </c>
      <c r="D319" t="s">
        <v>648</v>
      </c>
      <c r="E319">
        <v>50</v>
      </c>
      <c r="F319" t="s">
        <v>667</v>
      </c>
      <c r="G319" t="s">
        <v>668</v>
      </c>
      <c r="H319" t="s">
        <v>628</v>
      </c>
      <c r="I319" t="s">
        <v>542</v>
      </c>
      <c r="J319" t="s">
        <v>554</v>
      </c>
      <c r="K319">
        <v>137000</v>
      </c>
      <c r="L319" t="s">
        <v>669</v>
      </c>
      <c r="M319" t="s">
        <v>660</v>
      </c>
    </row>
    <row r="320" spans="1:13" x14ac:dyDescent="0.3">
      <c r="A320" t="str">
        <f t="shared" si="8"/>
        <v>1Peterborough</v>
      </c>
      <c r="B320">
        <f t="shared" si="9"/>
        <v>1</v>
      </c>
      <c r="C320" t="s">
        <v>226</v>
      </c>
      <c r="D320" t="s">
        <v>891</v>
      </c>
      <c r="E320">
        <v>25</v>
      </c>
      <c r="F320" t="s">
        <v>1157</v>
      </c>
      <c r="G320" t="s">
        <v>1158</v>
      </c>
      <c r="H320" t="s">
        <v>631</v>
      </c>
      <c r="I320" t="s">
        <v>611</v>
      </c>
      <c r="J320" t="s">
        <v>554</v>
      </c>
      <c r="K320">
        <v>780000</v>
      </c>
      <c r="L320">
        <v>279</v>
      </c>
      <c r="M320" t="s">
        <v>525</v>
      </c>
    </row>
    <row r="321" spans="1:13" x14ac:dyDescent="0.3">
      <c r="A321" t="str">
        <f t="shared" si="8"/>
        <v>2Peterborough</v>
      </c>
      <c r="B321">
        <f t="shared" si="9"/>
        <v>2</v>
      </c>
      <c r="C321" t="s">
        <v>226</v>
      </c>
      <c r="D321" t="s">
        <v>891</v>
      </c>
      <c r="E321">
        <v>30</v>
      </c>
      <c r="F321" t="s">
        <v>1159</v>
      </c>
      <c r="G321" t="s">
        <v>1160</v>
      </c>
      <c r="H321" t="s">
        <v>623</v>
      </c>
      <c r="I321" t="s">
        <v>653</v>
      </c>
      <c r="J321" t="s">
        <v>532</v>
      </c>
      <c r="K321">
        <v>20000</v>
      </c>
      <c r="L321" t="s">
        <v>653</v>
      </c>
      <c r="M321" t="s">
        <v>660</v>
      </c>
    </row>
    <row r="322" spans="1:13" x14ac:dyDescent="0.3">
      <c r="A322" t="str">
        <f t="shared" si="8"/>
        <v>3Peterborough</v>
      </c>
      <c r="B322">
        <f t="shared" si="9"/>
        <v>3</v>
      </c>
      <c r="C322" t="s">
        <v>226</v>
      </c>
      <c r="D322" t="s">
        <v>891</v>
      </c>
      <c r="E322">
        <v>31</v>
      </c>
      <c r="F322" t="s">
        <v>1161</v>
      </c>
      <c r="G322" t="s">
        <v>1162</v>
      </c>
      <c r="H322" t="s">
        <v>631</v>
      </c>
      <c r="I322" t="s">
        <v>544</v>
      </c>
      <c r="J322" t="s">
        <v>532</v>
      </c>
      <c r="K322">
        <v>533307</v>
      </c>
      <c r="L322">
        <v>289</v>
      </c>
      <c r="M322" t="s">
        <v>525</v>
      </c>
    </row>
    <row r="323" spans="1:13" x14ac:dyDescent="0.3">
      <c r="A323" t="str">
        <f t="shared" ref="A323:A386" si="10">B323&amp;C323</f>
        <v>4Peterborough</v>
      </c>
      <c r="B323">
        <f t="shared" ref="B323:B386" si="11">IF(C323=C322, B322+1, 1)</f>
        <v>4</v>
      </c>
      <c r="C323" t="s">
        <v>226</v>
      </c>
      <c r="D323" t="s">
        <v>891</v>
      </c>
      <c r="E323">
        <v>32</v>
      </c>
      <c r="F323" t="s">
        <v>639</v>
      </c>
      <c r="G323" t="s">
        <v>1163</v>
      </c>
      <c r="H323" t="s">
        <v>639</v>
      </c>
      <c r="I323" t="s">
        <v>653</v>
      </c>
      <c r="J323" t="s">
        <v>532</v>
      </c>
      <c r="K323">
        <v>49000</v>
      </c>
      <c r="L323" t="s">
        <v>653</v>
      </c>
      <c r="M323" t="s">
        <v>654</v>
      </c>
    </row>
    <row r="324" spans="1:13" x14ac:dyDescent="0.3">
      <c r="A324" t="str">
        <f t="shared" si="10"/>
        <v>5Peterborough</v>
      </c>
      <c r="B324">
        <f t="shared" si="11"/>
        <v>5</v>
      </c>
      <c r="C324" t="s">
        <v>226</v>
      </c>
      <c r="D324" t="s">
        <v>891</v>
      </c>
      <c r="E324">
        <v>33</v>
      </c>
      <c r="F324" t="s">
        <v>1164</v>
      </c>
      <c r="G324" t="s">
        <v>1165</v>
      </c>
      <c r="H324" t="s">
        <v>613</v>
      </c>
      <c r="I324" t="s">
        <v>580</v>
      </c>
      <c r="J324" t="s">
        <v>532</v>
      </c>
      <c r="K324">
        <v>307466</v>
      </c>
      <c r="L324" t="s">
        <v>653</v>
      </c>
      <c r="M324" t="s">
        <v>660</v>
      </c>
    </row>
    <row r="325" spans="1:13" x14ac:dyDescent="0.3">
      <c r="A325" t="str">
        <f t="shared" si="10"/>
        <v>6Peterborough</v>
      </c>
      <c r="B325">
        <f t="shared" si="11"/>
        <v>6</v>
      </c>
      <c r="C325" t="s">
        <v>226</v>
      </c>
      <c r="D325" t="s">
        <v>891</v>
      </c>
      <c r="E325">
        <v>34</v>
      </c>
      <c r="F325" t="s">
        <v>1166</v>
      </c>
      <c r="G325" t="s">
        <v>1167</v>
      </c>
      <c r="H325" t="s">
        <v>557</v>
      </c>
      <c r="I325" t="s">
        <v>653</v>
      </c>
      <c r="J325" t="s">
        <v>532</v>
      </c>
      <c r="K325">
        <v>17471</v>
      </c>
      <c r="L325" t="s">
        <v>653</v>
      </c>
      <c r="M325" t="s">
        <v>660</v>
      </c>
    </row>
    <row r="326" spans="1:13" x14ac:dyDescent="0.3">
      <c r="A326" t="str">
        <f t="shared" si="10"/>
        <v>7Peterborough</v>
      </c>
      <c r="B326">
        <f t="shared" si="11"/>
        <v>7</v>
      </c>
      <c r="C326" t="s">
        <v>226</v>
      </c>
      <c r="D326" t="s">
        <v>891</v>
      </c>
      <c r="E326">
        <v>35</v>
      </c>
      <c r="F326" t="s">
        <v>1168</v>
      </c>
      <c r="G326" t="s">
        <v>1169</v>
      </c>
      <c r="H326" t="s">
        <v>605</v>
      </c>
      <c r="I326" t="s">
        <v>620</v>
      </c>
      <c r="J326" t="s">
        <v>532</v>
      </c>
      <c r="K326">
        <v>59976</v>
      </c>
      <c r="L326">
        <v>0</v>
      </c>
      <c r="M326" t="s">
        <v>660</v>
      </c>
    </row>
    <row r="327" spans="1:13" x14ac:dyDescent="0.3">
      <c r="A327" t="str">
        <f t="shared" si="10"/>
        <v>8Peterborough</v>
      </c>
      <c r="B327">
        <f t="shared" si="11"/>
        <v>8</v>
      </c>
      <c r="C327" t="s">
        <v>226</v>
      </c>
      <c r="D327" t="s">
        <v>891</v>
      </c>
      <c r="E327">
        <v>36</v>
      </c>
      <c r="F327" t="s">
        <v>1139</v>
      </c>
      <c r="G327" t="s">
        <v>1170</v>
      </c>
      <c r="H327" t="s">
        <v>613</v>
      </c>
      <c r="I327" t="s">
        <v>601</v>
      </c>
      <c r="J327" t="s">
        <v>532</v>
      </c>
      <c r="K327">
        <v>94592</v>
      </c>
      <c r="L327" t="s">
        <v>653</v>
      </c>
      <c r="M327" t="s">
        <v>660</v>
      </c>
    </row>
    <row r="328" spans="1:13" x14ac:dyDescent="0.3">
      <c r="A328" t="str">
        <f t="shared" si="10"/>
        <v>9Peterborough</v>
      </c>
      <c r="B328">
        <f t="shared" si="11"/>
        <v>9</v>
      </c>
      <c r="C328" t="s">
        <v>226</v>
      </c>
      <c r="D328" t="s">
        <v>891</v>
      </c>
      <c r="E328">
        <v>37</v>
      </c>
      <c r="F328" t="s">
        <v>1171</v>
      </c>
      <c r="G328" t="s">
        <v>1172</v>
      </c>
      <c r="H328" t="s">
        <v>613</v>
      </c>
      <c r="I328" t="s">
        <v>621</v>
      </c>
      <c r="J328" t="s">
        <v>532</v>
      </c>
      <c r="K328">
        <v>114400</v>
      </c>
      <c r="L328" t="s">
        <v>653</v>
      </c>
      <c r="M328" t="s">
        <v>660</v>
      </c>
    </row>
    <row r="329" spans="1:13" x14ac:dyDescent="0.3">
      <c r="A329" t="str">
        <f t="shared" si="10"/>
        <v>10Peterborough</v>
      </c>
      <c r="B329">
        <f t="shared" si="11"/>
        <v>10</v>
      </c>
      <c r="C329" t="s">
        <v>226</v>
      </c>
      <c r="D329" t="s">
        <v>891</v>
      </c>
      <c r="E329">
        <v>38</v>
      </c>
      <c r="F329" t="s">
        <v>1173</v>
      </c>
      <c r="G329" t="s">
        <v>1174</v>
      </c>
      <c r="H329" t="s">
        <v>613</v>
      </c>
      <c r="I329" t="s">
        <v>562</v>
      </c>
      <c r="J329" t="s">
        <v>532</v>
      </c>
      <c r="K329">
        <v>551563</v>
      </c>
      <c r="L329" t="s">
        <v>653</v>
      </c>
      <c r="M329" t="s">
        <v>660</v>
      </c>
    </row>
    <row r="330" spans="1:13" x14ac:dyDescent="0.3">
      <c r="A330" t="str">
        <f t="shared" si="10"/>
        <v>11Peterborough</v>
      </c>
      <c r="B330">
        <f t="shared" si="11"/>
        <v>11</v>
      </c>
      <c r="C330" t="s">
        <v>226</v>
      </c>
      <c r="D330" t="s">
        <v>891</v>
      </c>
      <c r="E330">
        <v>40</v>
      </c>
      <c r="F330" t="s">
        <v>1175</v>
      </c>
      <c r="G330" t="s">
        <v>1176</v>
      </c>
      <c r="H330" t="s">
        <v>605</v>
      </c>
      <c r="I330" t="s">
        <v>615</v>
      </c>
      <c r="J330" t="s">
        <v>554</v>
      </c>
      <c r="K330">
        <v>88400</v>
      </c>
      <c r="L330">
        <v>0</v>
      </c>
      <c r="M330" t="s">
        <v>660</v>
      </c>
    </row>
    <row r="331" spans="1:13" x14ac:dyDescent="0.3">
      <c r="A331" t="str">
        <f t="shared" si="10"/>
        <v>12Peterborough</v>
      </c>
      <c r="B331">
        <f t="shared" si="11"/>
        <v>12</v>
      </c>
      <c r="C331" t="s">
        <v>226</v>
      </c>
      <c r="D331" t="s">
        <v>891</v>
      </c>
      <c r="E331">
        <v>41</v>
      </c>
      <c r="F331" t="s">
        <v>1177</v>
      </c>
      <c r="G331" t="s">
        <v>1178</v>
      </c>
      <c r="H331" t="s">
        <v>634</v>
      </c>
      <c r="J331" t="s">
        <v>554</v>
      </c>
      <c r="K331">
        <v>13000</v>
      </c>
      <c r="L331">
        <v>0</v>
      </c>
      <c r="M331" t="s">
        <v>660</v>
      </c>
    </row>
    <row r="332" spans="1:13" x14ac:dyDescent="0.3">
      <c r="A332" t="str">
        <f t="shared" si="10"/>
        <v>13Peterborough</v>
      </c>
      <c r="B332">
        <f t="shared" si="11"/>
        <v>13</v>
      </c>
      <c r="C332" t="s">
        <v>226</v>
      </c>
      <c r="D332" t="s">
        <v>891</v>
      </c>
      <c r="E332">
        <v>42</v>
      </c>
      <c r="F332" t="s">
        <v>883</v>
      </c>
      <c r="G332" t="s">
        <v>1179</v>
      </c>
      <c r="H332" t="s">
        <v>613</v>
      </c>
      <c r="I332" t="s">
        <v>591</v>
      </c>
      <c r="J332" t="s">
        <v>554</v>
      </c>
      <c r="K332">
        <v>239200</v>
      </c>
      <c r="L332">
        <v>0</v>
      </c>
      <c r="M332" t="s">
        <v>660</v>
      </c>
    </row>
    <row r="333" spans="1:13" x14ac:dyDescent="0.3">
      <c r="A333" t="str">
        <f t="shared" si="10"/>
        <v>14Peterborough</v>
      </c>
      <c r="B333">
        <f t="shared" si="11"/>
        <v>14</v>
      </c>
      <c r="C333" t="s">
        <v>226</v>
      </c>
      <c r="D333" t="s">
        <v>891</v>
      </c>
      <c r="E333">
        <v>43</v>
      </c>
      <c r="F333" t="s">
        <v>1180</v>
      </c>
      <c r="G333" t="s">
        <v>1181</v>
      </c>
      <c r="H333" t="s">
        <v>630</v>
      </c>
      <c r="I333" t="s">
        <v>557</v>
      </c>
      <c r="J333" t="s">
        <v>554</v>
      </c>
      <c r="K333">
        <v>254960</v>
      </c>
      <c r="L333" t="s">
        <v>1182</v>
      </c>
      <c r="M333" t="s">
        <v>651</v>
      </c>
    </row>
    <row r="334" spans="1:13" x14ac:dyDescent="0.3">
      <c r="A334" t="str">
        <f t="shared" si="10"/>
        <v>15Peterborough</v>
      </c>
      <c r="B334">
        <f t="shared" si="11"/>
        <v>15</v>
      </c>
      <c r="C334" t="s">
        <v>226</v>
      </c>
      <c r="D334" t="s">
        <v>891</v>
      </c>
      <c r="E334">
        <v>44</v>
      </c>
      <c r="F334" t="s">
        <v>1183</v>
      </c>
      <c r="G334" t="s">
        <v>1184</v>
      </c>
      <c r="H334" t="s">
        <v>636</v>
      </c>
      <c r="I334" t="s">
        <v>567</v>
      </c>
      <c r="J334" t="s">
        <v>554</v>
      </c>
      <c r="K334">
        <v>675938</v>
      </c>
      <c r="L334">
        <v>0</v>
      </c>
      <c r="M334" t="s">
        <v>660</v>
      </c>
    </row>
    <row r="335" spans="1:13" x14ac:dyDescent="0.3">
      <c r="A335" t="str">
        <f t="shared" si="10"/>
        <v>1Torbay</v>
      </c>
      <c r="B335">
        <f t="shared" si="11"/>
        <v>1</v>
      </c>
      <c r="C335" t="s">
        <v>298</v>
      </c>
      <c r="D335" t="s">
        <v>722</v>
      </c>
      <c r="E335">
        <v>18</v>
      </c>
      <c r="F335" t="s">
        <v>1185</v>
      </c>
      <c r="G335" t="s">
        <v>1186</v>
      </c>
      <c r="H335" t="s">
        <v>619</v>
      </c>
      <c r="I335" t="s">
        <v>563</v>
      </c>
      <c r="J335" t="s">
        <v>532</v>
      </c>
      <c r="K335">
        <v>2065023</v>
      </c>
      <c r="L335">
        <v>1580</v>
      </c>
      <c r="M335" t="s">
        <v>657</v>
      </c>
    </row>
    <row r="336" spans="1:13" x14ac:dyDescent="0.3">
      <c r="A336" t="str">
        <f t="shared" si="10"/>
        <v>2Torbay</v>
      </c>
      <c r="B336">
        <f t="shared" si="11"/>
        <v>2</v>
      </c>
      <c r="C336" t="s">
        <v>298</v>
      </c>
      <c r="D336" t="s">
        <v>722</v>
      </c>
      <c r="E336">
        <v>19</v>
      </c>
      <c r="F336" t="s">
        <v>1187</v>
      </c>
      <c r="G336" t="s">
        <v>1188</v>
      </c>
      <c r="H336" t="s">
        <v>630</v>
      </c>
      <c r="I336" t="s">
        <v>543</v>
      </c>
      <c r="J336" t="s">
        <v>554</v>
      </c>
      <c r="K336">
        <v>1848000</v>
      </c>
      <c r="L336">
        <v>30</v>
      </c>
      <c r="M336" t="s">
        <v>651</v>
      </c>
    </row>
    <row r="337" spans="1:13" x14ac:dyDescent="0.3">
      <c r="A337" t="str">
        <f t="shared" si="10"/>
        <v>1York</v>
      </c>
      <c r="B337">
        <f t="shared" si="11"/>
        <v>1</v>
      </c>
      <c r="C337" t="s">
        <v>341</v>
      </c>
      <c r="D337" t="s">
        <v>729</v>
      </c>
      <c r="E337">
        <v>58</v>
      </c>
      <c r="F337" t="s">
        <v>1189</v>
      </c>
      <c r="G337" t="s">
        <v>1190</v>
      </c>
      <c r="H337" t="s">
        <v>638</v>
      </c>
      <c r="I337" t="s">
        <v>612</v>
      </c>
      <c r="J337" t="s">
        <v>532</v>
      </c>
      <c r="K337">
        <v>402748</v>
      </c>
      <c r="L337">
        <v>0</v>
      </c>
      <c r="M337" t="s">
        <v>663</v>
      </c>
    </row>
    <row r="338" spans="1:13" x14ac:dyDescent="0.3">
      <c r="A338" t="str">
        <f t="shared" si="10"/>
        <v>2York</v>
      </c>
      <c r="B338">
        <f t="shared" si="11"/>
        <v>2</v>
      </c>
      <c r="C338" t="s">
        <v>341</v>
      </c>
      <c r="D338" t="s">
        <v>729</v>
      </c>
      <c r="E338">
        <v>59</v>
      </c>
      <c r="F338" t="s">
        <v>1191</v>
      </c>
      <c r="G338" t="s">
        <v>1192</v>
      </c>
      <c r="H338" t="s">
        <v>638</v>
      </c>
      <c r="I338" t="s">
        <v>604</v>
      </c>
      <c r="J338" t="s">
        <v>532</v>
      </c>
      <c r="K338">
        <v>370265</v>
      </c>
      <c r="L338">
        <v>335</v>
      </c>
      <c r="M338" t="s">
        <v>663</v>
      </c>
    </row>
    <row r="339" spans="1:13" x14ac:dyDescent="0.3">
      <c r="A339" t="str">
        <f t="shared" si="10"/>
        <v>3York</v>
      </c>
      <c r="B339">
        <f t="shared" si="11"/>
        <v>3</v>
      </c>
      <c r="C339" t="s">
        <v>341</v>
      </c>
      <c r="D339" t="s">
        <v>729</v>
      </c>
      <c r="E339">
        <v>60</v>
      </c>
      <c r="F339" t="s">
        <v>1193</v>
      </c>
      <c r="G339" t="s">
        <v>1194</v>
      </c>
      <c r="H339" t="s">
        <v>619</v>
      </c>
      <c r="I339" t="s">
        <v>541</v>
      </c>
      <c r="J339" t="s">
        <v>532</v>
      </c>
      <c r="K339">
        <v>481481.5</v>
      </c>
      <c r="L339">
        <v>19048</v>
      </c>
      <c r="M339" t="s">
        <v>657</v>
      </c>
    </row>
    <row r="340" spans="1:13" x14ac:dyDescent="0.3">
      <c r="A340" t="str">
        <f t="shared" si="10"/>
        <v>4York</v>
      </c>
      <c r="B340">
        <f t="shared" si="11"/>
        <v>4</v>
      </c>
      <c r="C340" t="s">
        <v>341</v>
      </c>
      <c r="D340" t="s">
        <v>729</v>
      </c>
      <c r="E340">
        <v>64</v>
      </c>
      <c r="F340" t="s">
        <v>1195</v>
      </c>
      <c r="G340" t="s">
        <v>1196</v>
      </c>
      <c r="H340" t="s">
        <v>588</v>
      </c>
      <c r="I340" t="s">
        <v>577</v>
      </c>
      <c r="J340" t="s">
        <v>554</v>
      </c>
      <c r="K340">
        <v>100000</v>
      </c>
      <c r="L340">
        <v>0</v>
      </c>
      <c r="M340" t="s">
        <v>660</v>
      </c>
    </row>
    <row r="341" spans="1:13" x14ac:dyDescent="0.3">
      <c r="A341" t="str">
        <f t="shared" si="10"/>
        <v>5York</v>
      </c>
      <c r="B341">
        <f t="shared" si="11"/>
        <v>5</v>
      </c>
      <c r="C341" t="s">
        <v>341</v>
      </c>
      <c r="D341" t="s">
        <v>729</v>
      </c>
      <c r="E341">
        <v>65</v>
      </c>
      <c r="F341" t="s">
        <v>1197</v>
      </c>
      <c r="G341" t="s">
        <v>1198</v>
      </c>
      <c r="H341" t="s">
        <v>638</v>
      </c>
      <c r="I341" t="s">
        <v>612</v>
      </c>
      <c r="J341" t="s">
        <v>554</v>
      </c>
      <c r="K341">
        <v>204812</v>
      </c>
      <c r="L341">
        <v>0</v>
      </c>
      <c r="M341" t="s">
        <v>663</v>
      </c>
    </row>
    <row r="342" spans="1:13" x14ac:dyDescent="0.3">
      <c r="A342" t="str">
        <f t="shared" si="10"/>
        <v>6York</v>
      </c>
      <c r="B342">
        <f t="shared" si="11"/>
        <v>6</v>
      </c>
      <c r="C342" t="s">
        <v>341</v>
      </c>
      <c r="D342" t="s">
        <v>729</v>
      </c>
      <c r="E342">
        <v>66</v>
      </c>
      <c r="F342" t="s">
        <v>1199</v>
      </c>
      <c r="G342" t="s">
        <v>1200</v>
      </c>
      <c r="H342" t="s">
        <v>628</v>
      </c>
      <c r="I342" t="s">
        <v>564</v>
      </c>
      <c r="J342" t="s">
        <v>554</v>
      </c>
      <c r="K342">
        <v>65733</v>
      </c>
      <c r="L342">
        <v>0</v>
      </c>
      <c r="M342" t="s">
        <v>660</v>
      </c>
    </row>
    <row r="343" spans="1:13" x14ac:dyDescent="0.3">
      <c r="A343" t="str">
        <f t="shared" si="10"/>
        <v>7York</v>
      </c>
      <c r="B343">
        <f t="shared" si="11"/>
        <v>7</v>
      </c>
      <c r="C343" t="s">
        <v>341</v>
      </c>
      <c r="D343" t="s">
        <v>729</v>
      </c>
      <c r="E343">
        <v>68</v>
      </c>
      <c r="F343" t="s">
        <v>1201</v>
      </c>
      <c r="G343" t="s">
        <v>1202</v>
      </c>
      <c r="H343" t="s">
        <v>528</v>
      </c>
      <c r="I343" t="s">
        <v>534</v>
      </c>
      <c r="J343" t="s">
        <v>554</v>
      </c>
      <c r="K343">
        <v>176272</v>
      </c>
      <c r="L343">
        <v>1283</v>
      </c>
      <c r="M343" t="s">
        <v>682</v>
      </c>
    </row>
    <row r="344" spans="1:13" x14ac:dyDescent="0.3">
      <c r="A344" t="str">
        <f t="shared" si="10"/>
        <v>8York</v>
      </c>
      <c r="B344">
        <f t="shared" si="11"/>
        <v>8</v>
      </c>
      <c r="C344" t="s">
        <v>341</v>
      </c>
      <c r="D344" t="s">
        <v>729</v>
      </c>
      <c r="E344">
        <v>69</v>
      </c>
      <c r="F344" t="s">
        <v>1203</v>
      </c>
      <c r="G344" t="s">
        <v>1203</v>
      </c>
      <c r="H344" t="s">
        <v>588</v>
      </c>
      <c r="I344" t="s">
        <v>537</v>
      </c>
      <c r="J344" t="s">
        <v>554</v>
      </c>
      <c r="K344">
        <v>48000</v>
      </c>
      <c r="L344">
        <v>0</v>
      </c>
      <c r="M344" t="s">
        <v>660</v>
      </c>
    </row>
    <row r="345" spans="1:13" x14ac:dyDescent="0.3">
      <c r="A345" t="str">
        <f t="shared" si="10"/>
        <v>9York</v>
      </c>
      <c r="B345">
        <f t="shared" si="11"/>
        <v>9</v>
      </c>
      <c r="C345" t="s">
        <v>341</v>
      </c>
      <c r="D345" t="s">
        <v>729</v>
      </c>
      <c r="E345">
        <v>70</v>
      </c>
      <c r="F345" t="s">
        <v>1204</v>
      </c>
      <c r="G345" t="s">
        <v>1205</v>
      </c>
      <c r="H345" t="s">
        <v>588</v>
      </c>
      <c r="I345" t="s">
        <v>537</v>
      </c>
      <c r="J345" t="s">
        <v>554</v>
      </c>
      <c r="K345">
        <v>49145</v>
      </c>
      <c r="L345">
        <v>0</v>
      </c>
      <c r="M345" t="s">
        <v>660</v>
      </c>
    </row>
    <row r="346" spans="1:13" x14ac:dyDescent="0.3">
      <c r="A346" t="str">
        <f t="shared" si="10"/>
        <v>10York</v>
      </c>
      <c r="B346">
        <f t="shared" si="11"/>
        <v>10</v>
      </c>
      <c r="C346" t="s">
        <v>341</v>
      </c>
      <c r="D346" t="s">
        <v>729</v>
      </c>
      <c r="E346">
        <v>71</v>
      </c>
      <c r="F346" t="s">
        <v>1206</v>
      </c>
      <c r="G346" t="s">
        <v>1205</v>
      </c>
      <c r="H346" t="s">
        <v>588</v>
      </c>
      <c r="I346" t="s">
        <v>537</v>
      </c>
      <c r="J346" t="s">
        <v>554</v>
      </c>
      <c r="K346">
        <v>49145</v>
      </c>
      <c r="L346">
        <v>0</v>
      </c>
      <c r="M346" t="s">
        <v>660</v>
      </c>
    </row>
    <row r="347" spans="1:13" x14ac:dyDescent="0.3">
      <c r="A347" t="str">
        <f t="shared" si="10"/>
        <v>11York</v>
      </c>
      <c r="B347">
        <f t="shared" si="11"/>
        <v>11</v>
      </c>
      <c r="C347" t="s">
        <v>341</v>
      </c>
      <c r="D347" t="s">
        <v>729</v>
      </c>
      <c r="E347">
        <v>72</v>
      </c>
      <c r="F347" t="s">
        <v>1207</v>
      </c>
      <c r="G347" t="s">
        <v>1208</v>
      </c>
      <c r="H347" t="s">
        <v>588</v>
      </c>
      <c r="I347" t="s">
        <v>830</v>
      </c>
      <c r="J347" t="s">
        <v>554</v>
      </c>
      <c r="K347">
        <v>63350</v>
      </c>
      <c r="L347">
        <v>0</v>
      </c>
      <c r="M347" t="s">
        <v>660</v>
      </c>
    </row>
    <row r="348" spans="1:13" x14ac:dyDescent="0.3">
      <c r="A348" t="str">
        <f t="shared" si="10"/>
        <v>12York</v>
      </c>
      <c r="B348">
        <f t="shared" si="11"/>
        <v>12</v>
      </c>
      <c r="C348" t="s">
        <v>341</v>
      </c>
      <c r="D348" t="s">
        <v>729</v>
      </c>
      <c r="E348">
        <v>73</v>
      </c>
      <c r="F348" t="s">
        <v>1209</v>
      </c>
      <c r="G348" t="s">
        <v>1210</v>
      </c>
      <c r="H348" t="s">
        <v>588</v>
      </c>
      <c r="I348" t="s">
        <v>830</v>
      </c>
      <c r="J348" t="s">
        <v>554</v>
      </c>
      <c r="K348">
        <v>254939</v>
      </c>
      <c r="L348">
        <v>0</v>
      </c>
      <c r="M348" t="s">
        <v>660</v>
      </c>
    </row>
    <row r="349" spans="1:13" x14ac:dyDescent="0.3">
      <c r="A349" t="str">
        <f t="shared" si="10"/>
        <v>13York</v>
      </c>
      <c r="B349">
        <f t="shared" si="11"/>
        <v>13</v>
      </c>
      <c r="C349" t="s">
        <v>341</v>
      </c>
      <c r="D349" t="s">
        <v>729</v>
      </c>
      <c r="E349">
        <v>74</v>
      </c>
      <c r="F349" t="s">
        <v>1211</v>
      </c>
      <c r="G349" t="s">
        <v>1212</v>
      </c>
      <c r="H349" t="s">
        <v>588</v>
      </c>
      <c r="I349" t="s">
        <v>830</v>
      </c>
      <c r="J349" t="s">
        <v>554</v>
      </c>
      <c r="K349">
        <v>420170.5</v>
      </c>
      <c r="L349">
        <v>0</v>
      </c>
      <c r="M349" t="s">
        <v>660</v>
      </c>
    </row>
    <row r="350" spans="1:13" x14ac:dyDescent="0.3">
      <c r="A350" t="str">
        <f t="shared" si="10"/>
        <v>1Blackburn with Darwen</v>
      </c>
      <c r="B350">
        <f t="shared" si="11"/>
        <v>1</v>
      </c>
      <c r="C350" t="s">
        <v>52</v>
      </c>
      <c r="D350" t="s">
        <v>686</v>
      </c>
      <c r="E350">
        <v>12</v>
      </c>
      <c r="F350" t="s">
        <v>1213</v>
      </c>
      <c r="G350" t="s">
        <v>1214</v>
      </c>
      <c r="H350" t="s">
        <v>638</v>
      </c>
      <c r="I350" t="s">
        <v>595</v>
      </c>
      <c r="J350" t="s">
        <v>532</v>
      </c>
      <c r="K350">
        <v>35606</v>
      </c>
      <c r="L350">
        <v>4</v>
      </c>
      <c r="M350" t="s">
        <v>663</v>
      </c>
    </row>
    <row r="351" spans="1:13" x14ac:dyDescent="0.3">
      <c r="A351" t="str">
        <f t="shared" si="10"/>
        <v>2Blackburn with Darwen</v>
      </c>
      <c r="B351">
        <f t="shared" si="11"/>
        <v>2</v>
      </c>
      <c r="C351" t="s">
        <v>52</v>
      </c>
      <c r="D351" t="s">
        <v>686</v>
      </c>
      <c r="E351">
        <v>12</v>
      </c>
      <c r="F351" t="s">
        <v>1215</v>
      </c>
      <c r="G351" t="s">
        <v>1214</v>
      </c>
      <c r="H351" t="s">
        <v>638</v>
      </c>
      <c r="I351" t="s">
        <v>595</v>
      </c>
      <c r="J351" t="s">
        <v>532</v>
      </c>
      <c r="K351">
        <v>19088</v>
      </c>
      <c r="L351">
        <v>3</v>
      </c>
      <c r="M351" t="s">
        <v>663</v>
      </c>
    </row>
    <row r="352" spans="1:13" x14ac:dyDescent="0.3">
      <c r="A352" t="str">
        <f t="shared" si="10"/>
        <v>3Blackburn with Darwen</v>
      </c>
      <c r="B352">
        <f t="shared" si="11"/>
        <v>3</v>
      </c>
      <c r="C352" t="s">
        <v>52</v>
      </c>
      <c r="D352" t="s">
        <v>686</v>
      </c>
      <c r="E352">
        <v>12</v>
      </c>
      <c r="F352" t="s">
        <v>1216</v>
      </c>
      <c r="G352" t="s">
        <v>1214</v>
      </c>
      <c r="H352" t="s">
        <v>638</v>
      </c>
      <c r="I352" t="s">
        <v>604</v>
      </c>
      <c r="J352" t="s">
        <v>532</v>
      </c>
      <c r="K352">
        <v>18965</v>
      </c>
      <c r="L352">
        <v>4</v>
      </c>
      <c r="M352" t="s">
        <v>663</v>
      </c>
    </row>
    <row r="353" spans="1:13" x14ac:dyDescent="0.3">
      <c r="A353" t="str">
        <f t="shared" si="10"/>
        <v>4Blackburn with Darwen</v>
      </c>
      <c r="B353">
        <f t="shared" si="11"/>
        <v>4</v>
      </c>
      <c r="C353" t="s">
        <v>52</v>
      </c>
      <c r="D353" t="s">
        <v>686</v>
      </c>
      <c r="E353">
        <v>12</v>
      </c>
      <c r="F353" t="s">
        <v>1217</v>
      </c>
      <c r="G353" t="s">
        <v>1214</v>
      </c>
      <c r="H353" t="s">
        <v>619</v>
      </c>
      <c r="I353" t="s">
        <v>563</v>
      </c>
      <c r="J353" t="s">
        <v>532</v>
      </c>
      <c r="K353">
        <v>18884</v>
      </c>
      <c r="L353">
        <v>700</v>
      </c>
      <c r="M353" t="s">
        <v>657</v>
      </c>
    </row>
    <row r="354" spans="1:13" x14ac:dyDescent="0.3">
      <c r="A354" t="str">
        <f t="shared" si="10"/>
        <v>5Blackburn with Darwen</v>
      </c>
      <c r="B354">
        <f t="shared" si="11"/>
        <v>5</v>
      </c>
      <c r="C354" t="s">
        <v>52</v>
      </c>
      <c r="D354" t="s">
        <v>686</v>
      </c>
      <c r="E354">
        <v>12</v>
      </c>
      <c r="F354" t="s">
        <v>1218</v>
      </c>
      <c r="G354" t="s">
        <v>1214</v>
      </c>
      <c r="H354" t="s">
        <v>619</v>
      </c>
      <c r="I354" t="s">
        <v>563</v>
      </c>
      <c r="J354" t="s">
        <v>532</v>
      </c>
      <c r="K354">
        <v>50400</v>
      </c>
      <c r="L354">
        <v>700</v>
      </c>
      <c r="M354" t="s">
        <v>657</v>
      </c>
    </row>
    <row r="355" spans="1:13" x14ac:dyDescent="0.3">
      <c r="A355" t="str">
        <f t="shared" si="10"/>
        <v>6Blackburn with Darwen</v>
      </c>
      <c r="B355">
        <f t="shared" si="11"/>
        <v>6</v>
      </c>
      <c r="C355" t="s">
        <v>52</v>
      </c>
      <c r="D355" t="s">
        <v>686</v>
      </c>
      <c r="E355">
        <v>12</v>
      </c>
      <c r="F355" t="s">
        <v>1219</v>
      </c>
      <c r="G355" t="s">
        <v>1214</v>
      </c>
      <c r="H355" t="s">
        <v>630</v>
      </c>
      <c r="I355" t="s">
        <v>543</v>
      </c>
      <c r="J355" t="s">
        <v>532</v>
      </c>
      <c r="K355">
        <v>22950</v>
      </c>
      <c r="L355">
        <v>31</v>
      </c>
      <c r="M355" t="s">
        <v>651</v>
      </c>
    </row>
    <row r="356" spans="1:13" x14ac:dyDescent="0.3">
      <c r="A356" t="str">
        <f t="shared" si="10"/>
        <v>7Blackburn with Darwen</v>
      </c>
      <c r="B356">
        <f t="shared" si="11"/>
        <v>7</v>
      </c>
      <c r="C356" t="s">
        <v>52</v>
      </c>
      <c r="D356" t="s">
        <v>686</v>
      </c>
      <c r="E356">
        <v>12</v>
      </c>
      <c r="F356" t="s">
        <v>1220</v>
      </c>
      <c r="G356" t="s">
        <v>1214</v>
      </c>
      <c r="H356" t="s">
        <v>639</v>
      </c>
      <c r="I356" t="s">
        <v>653</v>
      </c>
      <c r="J356" t="s">
        <v>532</v>
      </c>
      <c r="K356">
        <v>11348</v>
      </c>
      <c r="L356" t="s">
        <v>653</v>
      </c>
      <c r="M356" t="s">
        <v>654</v>
      </c>
    </row>
    <row r="357" spans="1:13" x14ac:dyDescent="0.3">
      <c r="A357" t="str">
        <f t="shared" si="10"/>
        <v>8Blackburn with Darwen</v>
      </c>
      <c r="B357">
        <f t="shared" si="11"/>
        <v>8</v>
      </c>
      <c r="C357" t="s">
        <v>52</v>
      </c>
      <c r="D357" t="s">
        <v>686</v>
      </c>
      <c r="E357">
        <v>12</v>
      </c>
      <c r="F357" t="s">
        <v>1221</v>
      </c>
      <c r="G357" t="s">
        <v>1214</v>
      </c>
      <c r="H357" t="s">
        <v>639</v>
      </c>
      <c r="I357" t="s">
        <v>653</v>
      </c>
      <c r="J357" t="s">
        <v>532</v>
      </c>
      <c r="K357">
        <v>43869</v>
      </c>
      <c r="L357" t="s">
        <v>653</v>
      </c>
      <c r="M357" t="s">
        <v>654</v>
      </c>
    </row>
    <row r="358" spans="1:13" x14ac:dyDescent="0.3">
      <c r="A358" t="str">
        <f t="shared" si="10"/>
        <v>9Blackburn with Darwen</v>
      </c>
      <c r="B358">
        <f t="shared" si="11"/>
        <v>9</v>
      </c>
      <c r="C358" t="s">
        <v>52</v>
      </c>
      <c r="D358" t="s">
        <v>686</v>
      </c>
      <c r="E358">
        <v>12</v>
      </c>
      <c r="F358" t="s">
        <v>1222</v>
      </c>
      <c r="G358" t="s">
        <v>1214</v>
      </c>
      <c r="H358" t="s">
        <v>557</v>
      </c>
      <c r="I358" t="s">
        <v>653</v>
      </c>
      <c r="J358" t="s">
        <v>532</v>
      </c>
      <c r="K358">
        <v>5470</v>
      </c>
      <c r="L358" t="s">
        <v>653</v>
      </c>
      <c r="M358" t="s">
        <v>660</v>
      </c>
    </row>
    <row r="359" spans="1:13" x14ac:dyDescent="0.3">
      <c r="A359" t="str">
        <f t="shared" si="10"/>
        <v>10Blackburn with Darwen</v>
      </c>
      <c r="B359">
        <f t="shared" si="11"/>
        <v>10</v>
      </c>
      <c r="C359" t="s">
        <v>52</v>
      </c>
      <c r="D359" t="s">
        <v>686</v>
      </c>
      <c r="E359">
        <v>12</v>
      </c>
      <c r="F359" t="s">
        <v>1223</v>
      </c>
      <c r="G359" t="s">
        <v>1214</v>
      </c>
      <c r="H359" t="s">
        <v>639</v>
      </c>
      <c r="I359" t="s">
        <v>653</v>
      </c>
      <c r="J359" t="s">
        <v>532</v>
      </c>
      <c r="K359">
        <v>7068</v>
      </c>
      <c r="L359" t="s">
        <v>653</v>
      </c>
      <c r="M359" t="s">
        <v>654</v>
      </c>
    </row>
    <row r="360" spans="1:13" x14ac:dyDescent="0.3">
      <c r="A360" t="str">
        <f t="shared" si="10"/>
        <v>11Blackburn with Darwen</v>
      </c>
      <c r="B360">
        <f t="shared" si="11"/>
        <v>11</v>
      </c>
      <c r="C360" t="s">
        <v>52</v>
      </c>
      <c r="D360" t="s">
        <v>686</v>
      </c>
      <c r="E360">
        <v>12</v>
      </c>
      <c r="F360" t="s">
        <v>1224</v>
      </c>
      <c r="G360" t="s">
        <v>1214</v>
      </c>
      <c r="H360" t="s">
        <v>571</v>
      </c>
      <c r="I360" t="s">
        <v>558</v>
      </c>
      <c r="J360" t="s">
        <v>532</v>
      </c>
      <c r="K360">
        <v>15000</v>
      </c>
      <c r="L360">
        <v>60</v>
      </c>
      <c r="M360" t="s">
        <v>719</v>
      </c>
    </row>
    <row r="361" spans="1:13" x14ac:dyDescent="0.3">
      <c r="A361" t="str">
        <f t="shared" si="10"/>
        <v>12Blackburn with Darwen</v>
      </c>
      <c r="B361">
        <f t="shared" si="11"/>
        <v>12</v>
      </c>
      <c r="C361" t="s">
        <v>52</v>
      </c>
      <c r="D361" t="s">
        <v>686</v>
      </c>
      <c r="E361">
        <v>12</v>
      </c>
      <c r="F361" t="s">
        <v>1225</v>
      </c>
      <c r="G361" t="s">
        <v>1214</v>
      </c>
      <c r="H361" t="s">
        <v>557</v>
      </c>
      <c r="I361" t="s">
        <v>653</v>
      </c>
      <c r="J361" t="s">
        <v>532</v>
      </c>
      <c r="K361">
        <v>248924</v>
      </c>
      <c r="L361" t="s">
        <v>653</v>
      </c>
      <c r="M361" t="s">
        <v>660</v>
      </c>
    </row>
    <row r="362" spans="1:13" x14ac:dyDescent="0.3">
      <c r="A362" t="str">
        <f t="shared" si="10"/>
        <v>13Blackburn with Darwen</v>
      </c>
      <c r="B362">
        <f t="shared" si="11"/>
        <v>13</v>
      </c>
      <c r="C362" t="s">
        <v>52</v>
      </c>
      <c r="D362" t="s">
        <v>686</v>
      </c>
      <c r="E362">
        <v>12</v>
      </c>
      <c r="F362" t="s">
        <v>1226</v>
      </c>
      <c r="G362" t="s">
        <v>1214</v>
      </c>
      <c r="H362" t="s">
        <v>557</v>
      </c>
      <c r="I362" t="s">
        <v>653</v>
      </c>
      <c r="J362" t="s">
        <v>532</v>
      </c>
      <c r="K362">
        <v>63301</v>
      </c>
      <c r="L362" t="s">
        <v>653</v>
      </c>
      <c r="M362" t="s">
        <v>660</v>
      </c>
    </row>
    <row r="363" spans="1:13" x14ac:dyDescent="0.3">
      <c r="A363" t="str">
        <f t="shared" si="10"/>
        <v>14Blackburn with Darwen</v>
      </c>
      <c r="B363">
        <f t="shared" si="11"/>
        <v>14</v>
      </c>
      <c r="C363" t="s">
        <v>52</v>
      </c>
      <c r="D363" t="s">
        <v>686</v>
      </c>
      <c r="E363">
        <v>12</v>
      </c>
      <c r="F363" t="s">
        <v>1166</v>
      </c>
      <c r="G363" t="s">
        <v>1214</v>
      </c>
      <c r="H363" t="s">
        <v>557</v>
      </c>
      <c r="I363" t="s">
        <v>653</v>
      </c>
      <c r="J363" t="s">
        <v>532</v>
      </c>
      <c r="K363">
        <v>12741</v>
      </c>
      <c r="L363" t="s">
        <v>653</v>
      </c>
      <c r="M363" t="s">
        <v>660</v>
      </c>
    </row>
    <row r="364" spans="1:13" x14ac:dyDescent="0.3">
      <c r="A364" t="str">
        <f t="shared" si="10"/>
        <v>15Blackburn with Darwen</v>
      </c>
      <c r="B364">
        <f t="shared" si="11"/>
        <v>15</v>
      </c>
      <c r="C364" t="s">
        <v>52</v>
      </c>
      <c r="D364" t="s">
        <v>686</v>
      </c>
      <c r="E364">
        <v>12</v>
      </c>
      <c r="F364" t="s">
        <v>1227</v>
      </c>
      <c r="G364" t="s">
        <v>1214</v>
      </c>
      <c r="H364" t="s">
        <v>639</v>
      </c>
      <c r="I364" t="s">
        <v>653</v>
      </c>
      <c r="J364" t="s">
        <v>532</v>
      </c>
      <c r="K364">
        <v>35400</v>
      </c>
      <c r="L364" t="s">
        <v>653</v>
      </c>
      <c r="M364" t="s">
        <v>654</v>
      </c>
    </row>
    <row r="365" spans="1:13" x14ac:dyDescent="0.3">
      <c r="A365" t="str">
        <f t="shared" si="10"/>
        <v>16Blackburn with Darwen</v>
      </c>
      <c r="B365">
        <f t="shared" si="11"/>
        <v>16</v>
      </c>
      <c r="C365" t="s">
        <v>52</v>
      </c>
      <c r="D365" t="s">
        <v>686</v>
      </c>
      <c r="E365">
        <v>12</v>
      </c>
      <c r="F365" t="s">
        <v>1228</v>
      </c>
      <c r="G365" t="s">
        <v>1214</v>
      </c>
      <c r="H365" t="s">
        <v>623</v>
      </c>
      <c r="I365" t="s">
        <v>653</v>
      </c>
      <c r="J365" t="s">
        <v>532</v>
      </c>
      <c r="K365">
        <v>100000</v>
      </c>
      <c r="L365" t="s">
        <v>653</v>
      </c>
      <c r="M365" t="s">
        <v>660</v>
      </c>
    </row>
    <row r="366" spans="1:13" x14ac:dyDescent="0.3">
      <c r="A366" t="str">
        <f t="shared" si="10"/>
        <v>17Blackburn with Darwen</v>
      </c>
      <c r="B366">
        <f t="shared" si="11"/>
        <v>17</v>
      </c>
      <c r="C366" t="s">
        <v>52</v>
      </c>
      <c r="D366" t="s">
        <v>686</v>
      </c>
      <c r="E366">
        <v>12</v>
      </c>
      <c r="F366" t="s">
        <v>1229</v>
      </c>
      <c r="G366" t="s">
        <v>1214</v>
      </c>
      <c r="H366" t="s">
        <v>623</v>
      </c>
      <c r="I366" t="s">
        <v>653</v>
      </c>
      <c r="J366" t="s">
        <v>532</v>
      </c>
      <c r="K366">
        <v>60000</v>
      </c>
      <c r="L366" t="s">
        <v>653</v>
      </c>
      <c r="M366" t="s">
        <v>660</v>
      </c>
    </row>
    <row r="367" spans="1:13" x14ac:dyDescent="0.3">
      <c r="A367" t="str">
        <f t="shared" si="10"/>
        <v>18Blackburn with Darwen</v>
      </c>
      <c r="B367">
        <f t="shared" si="11"/>
        <v>18</v>
      </c>
      <c r="C367" t="s">
        <v>52</v>
      </c>
      <c r="D367" t="s">
        <v>686</v>
      </c>
      <c r="E367">
        <v>12</v>
      </c>
      <c r="F367" t="s">
        <v>1230</v>
      </c>
      <c r="G367" t="s">
        <v>1214</v>
      </c>
      <c r="H367" t="s">
        <v>623</v>
      </c>
      <c r="I367" t="s">
        <v>653</v>
      </c>
      <c r="J367" t="s">
        <v>532</v>
      </c>
      <c r="K367">
        <v>120000</v>
      </c>
      <c r="L367" t="s">
        <v>653</v>
      </c>
      <c r="M367" t="s">
        <v>660</v>
      </c>
    </row>
    <row r="368" spans="1:13" x14ac:dyDescent="0.3">
      <c r="A368" t="str">
        <f t="shared" si="10"/>
        <v>19Blackburn with Darwen</v>
      </c>
      <c r="B368">
        <f t="shared" si="11"/>
        <v>19</v>
      </c>
      <c r="C368" t="s">
        <v>52</v>
      </c>
      <c r="D368" t="s">
        <v>686</v>
      </c>
      <c r="E368">
        <v>12</v>
      </c>
      <c r="F368" t="s">
        <v>1231</v>
      </c>
      <c r="G368" t="s">
        <v>1214</v>
      </c>
      <c r="H368" t="s">
        <v>630</v>
      </c>
      <c r="I368" t="s">
        <v>543</v>
      </c>
      <c r="J368" t="s">
        <v>532</v>
      </c>
      <c r="K368">
        <v>230000</v>
      </c>
      <c r="L368">
        <v>31</v>
      </c>
      <c r="M368" t="s">
        <v>651</v>
      </c>
    </row>
    <row r="369" spans="1:13" x14ac:dyDescent="0.3">
      <c r="A369" t="str">
        <f t="shared" si="10"/>
        <v>20Blackburn with Darwen</v>
      </c>
      <c r="B369">
        <f t="shared" si="11"/>
        <v>20</v>
      </c>
      <c r="C369" t="s">
        <v>52</v>
      </c>
      <c r="D369" t="s">
        <v>686</v>
      </c>
      <c r="E369">
        <v>12</v>
      </c>
      <c r="F369" t="s">
        <v>1232</v>
      </c>
      <c r="G369" t="s">
        <v>1214</v>
      </c>
      <c r="H369" t="s">
        <v>639</v>
      </c>
      <c r="I369" t="s">
        <v>653</v>
      </c>
      <c r="J369" t="s">
        <v>532</v>
      </c>
      <c r="K369">
        <v>51514</v>
      </c>
      <c r="L369" t="s">
        <v>653</v>
      </c>
      <c r="M369" t="s">
        <v>654</v>
      </c>
    </row>
    <row r="370" spans="1:13" x14ac:dyDescent="0.3">
      <c r="A370" t="str">
        <f t="shared" si="10"/>
        <v>21Blackburn with Darwen</v>
      </c>
      <c r="B370">
        <f t="shared" si="11"/>
        <v>21</v>
      </c>
      <c r="C370" t="s">
        <v>52</v>
      </c>
      <c r="D370" t="s">
        <v>686</v>
      </c>
      <c r="E370">
        <v>12</v>
      </c>
      <c r="F370" t="s">
        <v>1233</v>
      </c>
      <c r="G370" t="s">
        <v>1214</v>
      </c>
      <c r="H370" t="s">
        <v>557</v>
      </c>
      <c r="I370" t="s">
        <v>653</v>
      </c>
      <c r="J370" t="s">
        <v>532</v>
      </c>
      <c r="K370">
        <v>780353</v>
      </c>
      <c r="L370" t="s">
        <v>653</v>
      </c>
      <c r="M370" t="s">
        <v>660</v>
      </c>
    </row>
    <row r="371" spans="1:13" x14ac:dyDescent="0.3">
      <c r="A371" t="str">
        <f t="shared" si="10"/>
        <v>22Blackburn with Darwen</v>
      </c>
      <c r="B371">
        <f t="shared" si="11"/>
        <v>22</v>
      </c>
      <c r="C371" t="s">
        <v>52</v>
      </c>
      <c r="D371" t="s">
        <v>686</v>
      </c>
      <c r="E371">
        <v>12</v>
      </c>
      <c r="F371" t="s">
        <v>1234</v>
      </c>
      <c r="G371" t="s">
        <v>1214</v>
      </c>
      <c r="H371" t="s">
        <v>638</v>
      </c>
      <c r="I371" t="s">
        <v>618</v>
      </c>
      <c r="J371" t="s">
        <v>554</v>
      </c>
      <c r="K371">
        <v>221000</v>
      </c>
      <c r="L371">
        <v>27</v>
      </c>
      <c r="M371" t="s">
        <v>663</v>
      </c>
    </row>
    <row r="372" spans="1:13" x14ac:dyDescent="0.3">
      <c r="A372" t="str">
        <f t="shared" si="10"/>
        <v>23Blackburn with Darwen</v>
      </c>
      <c r="B372">
        <f t="shared" si="11"/>
        <v>23</v>
      </c>
      <c r="C372" t="s">
        <v>52</v>
      </c>
      <c r="D372" t="s">
        <v>686</v>
      </c>
      <c r="E372">
        <v>12</v>
      </c>
      <c r="F372" t="s">
        <v>1235</v>
      </c>
      <c r="G372" t="s">
        <v>1214</v>
      </c>
      <c r="H372" t="s">
        <v>639</v>
      </c>
      <c r="I372" t="s">
        <v>653</v>
      </c>
      <c r="J372" t="s">
        <v>554</v>
      </c>
      <c r="K372">
        <v>6000</v>
      </c>
      <c r="L372" t="s">
        <v>653</v>
      </c>
      <c r="M372" t="s">
        <v>654</v>
      </c>
    </row>
    <row r="373" spans="1:13" x14ac:dyDescent="0.3">
      <c r="A373" t="str">
        <f t="shared" si="10"/>
        <v>24Blackburn with Darwen</v>
      </c>
      <c r="B373">
        <f t="shared" si="11"/>
        <v>24</v>
      </c>
      <c r="C373" t="s">
        <v>52</v>
      </c>
      <c r="D373" t="s">
        <v>686</v>
      </c>
      <c r="E373">
        <v>12</v>
      </c>
      <c r="F373" t="s">
        <v>1236</v>
      </c>
      <c r="G373" t="s">
        <v>1214</v>
      </c>
      <c r="H373" t="s">
        <v>639</v>
      </c>
      <c r="I373" t="s">
        <v>653</v>
      </c>
      <c r="J373" t="s">
        <v>554</v>
      </c>
      <c r="K373">
        <v>3000</v>
      </c>
      <c r="L373" t="s">
        <v>653</v>
      </c>
      <c r="M373" t="s">
        <v>654</v>
      </c>
    </row>
    <row r="374" spans="1:13" x14ac:dyDescent="0.3">
      <c r="A374" t="str">
        <f t="shared" si="10"/>
        <v>25Blackburn with Darwen</v>
      </c>
      <c r="B374">
        <f t="shared" si="11"/>
        <v>25</v>
      </c>
      <c r="C374" t="s">
        <v>52</v>
      </c>
      <c r="D374" t="s">
        <v>686</v>
      </c>
      <c r="E374">
        <v>12</v>
      </c>
      <c r="F374" t="s">
        <v>1237</v>
      </c>
      <c r="G374" t="s">
        <v>1214</v>
      </c>
      <c r="H374" t="s">
        <v>557</v>
      </c>
      <c r="I374" t="s">
        <v>653</v>
      </c>
      <c r="J374" t="s">
        <v>554</v>
      </c>
      <c r="K374">
        <v>36000</v>
      </c>
      <c r="L374" t="s">
        <v>653</v>
      </c>
      <c r="M374" t="s">
        <v>660</v>
      </c>
    </row>
    <row r="375" spans="1:13" x14ac:dyDescent="0.3">
      <c r="A375" t="str">
        <f t="shared" si="10"/>
        <v>26Blackburn with Darwen</v>
      </c>
      <c r="B375">
        <f t="shared" si="11"/>
        <v>26</v>
      </c>
      <c r="C375" t="s">
        <v>52</v>
      </c>
      <c r="D375" t="s">
        <v>686</v>
      </c>
      <c r="E375">
        <v>12</v>
      </c>
      <c r="F375" t="s">
        <v>1238</v>
      </c>
      <c r="G375" t="s">
        <v>1214</v>
      </c>
      <c r="H375" t="s">
        <v>557</v>
      </c>
      <c r="I375" t="s">
        <v>653</v>
      </c>
      <c r="J375" t="s">
        <v>554</v>
      </c>
      <c r="K375">
        <v>48841</v>
      </c>
      <c r="L375" t="s">
        <v>653</v>
      </c>
      <c r="M375" t="s">
        <v>660</v>
      </c>
    </row>
    <row r="376" spans="1:13" x14ac:dyDescent="0.3">
      <c r="A376" t="str">
        <f t="shared" si="10"/>
        <v>27Blackburn with Darwen</v>
      </c>
      <c r="B376">
        <f t="shared" si="11"/>
        <v>27</v>
      </c>
      <c r="C376" t="s">
        <v>52</v>
      </c>
      <c r="D376" t="s">
        <v>686</v>
      </c>
      <c r="E376">
        <v>12</v>
      </c>
      <c r="F376" t="s">
        <v>1239</v>
      </c>
      <c r="G376" t="s">
        <v>1214</v>
      </c>
      <c r="H376" t="s">
        <v>557</v>
      </c>
      <c r="I376" t="s">
        <v>653</v>
      </c>
      <c r="J376" t="s">
        <v>554</v>
      </c>
      <c r="K376">
        <v>39046</v>
      </c>
      <c r="L376" t="s">
        <v>653</v>
      </c>
      <c r="M376" t="s">
        <v>660</v>
      </c>
    </row>
    <row r="377" spans="1:13" x14ac:dyDescent="0.3">
      <c r="A377" t="str">
        <f t="shared" si="10"/>
        <v>28Blackburn with Darwen</v>
      </c>
      <c r="B377">
        <f t="shared" si="11"/>
        <v>28</v>
      </c>
      <c r="C377" t="s">
        <v>52</v>
      </c>
      <c r="D377" t="s">
        <v>686</v>
      </c>
      <c r="E377">
        <v>12</v>
      </c>
      <c r="F377" t="s">
        <v>1233</v>
      </c>
      <c r="G377" t="s">
        <v>1214</v>
      </c>
      <c r="H377" t="s">
        <v>557</v>
      </c>
      <c r="I377" t="s">
        <v>653</v>
      </c>
      <c r="J377" t="s">
        <v>554</v>
      </c>
      <c r="K377">
        <v>799456</v>
      </c>
      <c r="L377">
        <v>27</v>
      </c>
      <c r="M377" t="s">
        <v>660</v>
      </c>
    </row>
    <row r="378" spans="1:13" x14ac:dyDescent="0.3">
      <c r="A378" t="str">
        <f t="shared" si="10"/>
        <v>1Manchester</v>
      </c>
      <c r="B378">
        <f t="shared" si="11"/>
        <v>1</v>
      </c>
      <c r="C378" t="s">
        <v>188</v>
      </c>
      <c r="D378" t="s">
        <v>686</v>
      </c>
      <c r="E378">
        <v>18</v>
      </c>
      <c r="F378" t="s">
        <v>1240</v>
      </c>
      <c r="G378" t="s">
        <v>1241</v>
      </c>
      <c r="H378" t="s">
        <v>613</v>
      </c>
      <c r="I378" t="s">
        <v>621</v>
      </c>
      <c r="J378" t="s">
        <v>532</v>
      </c>
      <c r="K378">
        <v>384600.13960114011</v>
      </c>
      <c r="L378" t="s">
        <v>653</v>
      </c>
      <c r="M378" t="s">
        <v>660</v>
      </c>
    </row>
    <row r="379" spans="1:13" x14ac:dyDescent="0.3">
      <c r="A379" t="str">
        <f t="shared" si="10"/>
        <v>2Manchester</v>
      </c>
      <c r="B379">
        <f t="shared" si="11"/>
        <v>2</v>
      </c>
      <c r="C379" t="s">
        <v>188</v>
      </c>
      <c r="D379" t="s">
        <v>686</v>
      </c>
      <c r="E379">
        <v>21</v>
      </c>
      <c r="F379" t="s">
        <v>1242</v>
      </c>
      <c r="G379" t="s">
        <v>1243</v>
      </c>
      <c r="H379" t="s">
        <v>613</v>
      </c>
      <c r="I379" t="s">
        <v>591</v>
      </c>
      <c r="J379" t="s">
        <v>554</v>
      </c>
      <c r="K379">
        <v>81000</v>
      </c>
      <c r="L379" t="s">
        <v>653</v>
      </c>
      <c r="M379" t="s">
        <v>660</v>
      </c>
    </row>
    <row r="380" spans="1:13" x14ac:dyDescent="0.3">
      <c r="A380" t="str">
        <f t="shared" si="10"/>
        <v>3Manchester</v>
      </c>
      <c r="B380">
        <f t="shared" si="11"/>
        <v>3</v>
      </c>
      <c r="C380" t="s">
        <v>188</v>
      </c>
      <c r="D380" t="s">
        <v>686</v>
      </c>
      <c r="E380">
        <v>22</v>
      </c>
      <c r="F380" t="s">
        <v>1244</v>
      </c>
      <c r="G380" t="s">
        <v>1245</v>
      </c>
      <c r="H380" t="s">
        <v>613</v>
      </c>
      <c r="I380" t="s">
        <v>580</v>
      </c>
      <c r="J380" t="s">
        <v>532</v>
      </c>
      <c r="K380">
        <v>646054.13105413108</v>
      </c>
      <c r="L380" t="s">
        <v>653</v>
      </c>
      <c r="M380" t="s">
        <v>660</v>
      </c>
    </row>
    <row r="381" spans="1:13" x14ac:dyDescent="0.3">
      <c r="A381" t="str">
        <f t="shared" si="10"/>
        <v>4Manchester</v>
      </c>
      <c r="B381">
        <f t="shared" si="11"/>
        <v>4</v>
      </c>
      <c r="C381" t="s">
        <v>188</v>
      </c>
      <c r="D381" t="s">
        <v>686</v>
      </c>
      <c r="E381">
        <v>23</v>
      </c>
      <c r="F381" t="s">
        <v>1246</v>
      </c>
      <c r="G381" t="s">
        <v>1247</v>
      </c>
      <c r="H381" t="s">
        <v>1248</v>
      </c>
      <c r="I381" t="s">
        <v>653</v>
      </c>
      <c r="J381" t="s">
        <v>532</v>
      </c>
      <c r="K381">
        <v>299344.72934472933</v>
      </c>
      <c r="L381" t="s">
        <v>653</v>
      </c>
      <c r="M381" t="s">
        <v>651</v>
      </c>
    </row>
    <row r="382" spans="1:13" x14ac:dyDescent="0.3">
      <c r="A382" t="str">
        <f t="shared" si="10"/>
        <v>5Manchester</v>
      </c>
      <c r="B382">
        <f t="shared" si="11"/>
        <v>5</v>
      </c>
      <c r="C382" t="s">
        <v>188</v>
      </c>
      <c r="D382" t="s">
        <v>686</v>
      </c>
      <c r="E382">
        <v>24</v>
      </c>
      <c r="F382" t="s">
        <v>1249</v>
      </c>
      <c r="G382" t="s">
        <v>1250</v>
      </c>
      <c r="H382" t="s">
        <v>613</v>
      </c>
      <c r="I382" t="s">
        <v>562</v>
      </c>
      <c r="J382" t="s">
        <v>532</v>
      </c>
      <c r="K382">
        <v>3603175.1359082703</v>
      </c>
      <c r="L382">
        <v>0</v>
      </c>
      <c r="M382" t="s">
        <v>660</v>
      </c>
    </row>
    <row r="383" spans="1:13" x14ac:dyDescent="0.3">
      <c r="A383" t="str">
        <f t="shared" si="10"/>
        <v>6Manchester</v>
      </c>
      <c r="B383">
        <f t="shared" si="11"/>
        <v>6</v>
      </c>
      <c r="C383" t="s">
        <v>188</v>
      </c>
      <c r="D383" t="s">
        <v>686</v>
      </c>
      <c r="E383">
        <v>25</v>
      </c>
      <c r="F383" t="s">
        <v>1249</v>
      </c>
      <c r="G383" t="s">
        <v>1250</v>
      </c>
      <c r="H383" t="s">
        <v>613</v>
      </c>
      <c r="I383" t="s">
        <v>562</v>
      </c>
      <c r="J383" t="s">
        <v>554</v>
      </c>
      <c r="K383">
        <v>3949929</v>
      </c>
      <c r="L383" t="s">
        <v>653</v>
      </c>
      <c r="M383" t="s">
        <v>660</v>
      </c>
    </row>
    <row r="384" spans="1:13" x14ac:dyDescent="0.3">
      <c r="A384" t="str">
        <f t="shared" si="10"/>
        <v>7Manchester</v>
      </c>
      <c r="B384">
        <f t="shared" si="11"/>
        <v>7</v>
      </c>
      <c r="C384" t="s">
        <v>188</v>
      </c>
      <c r="D384" t="s">
        <v>686</v>
      </c>
      <c r="E384">
        <v>36</v>
      </c>
      <c r="F384" t="s">
        <v>1249</v>
      </c>
      <c r="G384" t="s">
        <v>1250</v>
      </c>
      <c r="H384" t="s">
        <v>613</v>
      </c>
      <c r="I384" t="s">
        <v>562</v>
      </c>
      <c r="J384" t="s">
        <v>554</v>
      </c>
      <c r="K384">
        <v>1375251.3</v>
      </c>
      <c r="L384">
        <v>40</v>
      </c>
      <c r="M384" t="s">
        <v>660</v>
      </c>
    </row>
    <row r="385" spans="1:13" x14ac:dyDescent="0.3">
      <c r="A385" t="str">
        <f t="shared" si="10"/>
        <v>8Manchester</v>
      </c>
      <c r="B385">
        <f t="shared" si="11"/>
        <v>8</v>
      </c>
      <c r="C385" t="s">
        <v>188</v>
      </c>
      <c r="D385" t="s">
        <v>686</v>
      </c>
      <c r="E385">
        <v>38</v>
      </c>
      <c r="F385" t="s">
        <v>1251</v>
      </c>
      <c r="G385" t="s">
        <v>1252</v>
      </c>
      <c r="H385" t="s">
        <v>628</v>
      </c>
      <c r="I385" t="s">
        <v>564</v>
      </c>
      <c r="J385" t="s">
        <v>532</v>
      </c>
      <c r="K385">
        <v>800000</v>
      </c>
      <c r="L385">
        <v>0</v>
      </c>
      <c r="M385" t="s">
        <v>660</v>
      </c>
    </row>
    <row r="386" spans="1:13" x14ac:dyDescent="0.3">
      <c r="A386" t="str">
        <f t="shared" si="10"/>
        <v>9Manchester</v>
      </c>
      <c r="B386">
        <f t="shared" si="11"/>
        <v>9</v>
      </c>
      <c r="C386" t="s">
        <v>188</v>
      </c>
      <c r="D386" t="s">
        <v>686</v>
      </c>
      <c r="E386">
        <v>39</v>
      </c>
      <c r="F386" t="s">
        <v>1253</v>
      </c>
      <c r="G386" t="s">
        <v>1254</v>
      </c>
      <c r="H386" t="s">
        <v>613</v>
      </c>
      <c r="I386" t="s">
        <v>562</v>
      </c>
      <c r="J386" t="s">
        <v>532</v>
      </c>
      <c r="K386">
        <v>179875</v>
      </c>
      <c r="L386">
        <v>0</v>
      </c>
      <c r="M386" t="s">
        <v>660</v>
      </c>
    </row>
    <row r="387" spans="1:13" x14ac:dyDescent="0.3">
      <c r="A387" t="str">
        <f t="shared" ref="A387:A450" si="12">B387&amp;C387</f>
        <v>10Manchester</v>
      </c>
      <c r="B387">
        <f t="shared" ref="B387:B450" si="13">IF(C387=C386, B386+1, 1)</f>
        <v>10</v>
      </c>
      <c r="C387" t="s">
        <v>188</v>
      </c>
      <c r="D387" t="s">
        <v>686</v>
      </c>
      <c r="E387">
        <v>40</v>
      </c>
      <c r="F387" t="s">
        <v>1255</v>
      </c>
      <c r="G387" t="s">
        <v>1256</v>
      </c>
      <c r="H387" t="s">
        <v>630</v>
      </c>
      <c r="I387" t="s">
        <v>557</v>
      </c>
      <c r="J387" t="s">
        <v>532</v>
      </c>
      <c r="K387">
        <v>515000</v>
      </c>
      <c r="L387">
        <v>40</v>
      </c>
      <c r="M387" t="s">
        <v>651</v>
      </c>
    </row>
    <row r="388" spans="1:13" x14ac:dyDescent="0.3">
      <c r="A388" t="str">
        <f t="shared" si="12"/>
        <v>11Manchester</v>
      </c>
      <c r="B388">
        <f t="shared" si="13"/>
        <v>11</v>
      </c>
      <c r="C388" t="s">
        <v>188</v>
      </c>
      <c r="D388" t="s">
        <v>686</v>
      </c>
      <c r="E388">
        <v>41</v>
      </c>
      <c r="F388" t="s">
        <v>1257</v>
      </c>
      <c r="G388" t="s">
        <v>1258</v>
      </c>
      <c r="H388" t="s">
        <v>571</v>
      </c>
      <c r="I388" t="s">
        <v>558</v>
      </c>
      <c r="J388" t="s">
        <v>532</v>
      </c>
      <c r="K388">
        <v>193000</v>
      </c>
      <c r="L388">
        <v>19</v>
      </c>
      <c r="M388" t="s">
        <v>719</v>
      </c>
    </row>
    <row r="389" spans="1:13" x14ac:dyDescent="0.3">
      <c r="A389" t="str">
        <f t="shared" si="12"/>
        <v>12Manchester</v>
      </c>
      <c r="B389">
        <f t="shared" si="13"/>
        <v>12</v>
      </c>
      <c r="C389" t="s">
        <v>188</v>
      </c>
      <c r="D389" t="s">
        <v>686</v>
      </c>
      <c r="E389">
        <v>42</v>
      </c>
      <c r="F389" t="s">
        <v>1259</v>
      </c>
      <c r="G389" t="s">
        <v>1260</v>
      </c>
      <c r="H389" t="s">
        <v>634</v>
      </c>
      <c r="I389" t="s">
        <v>558</v>
      </c>
      <c r="J389" t="s">
        <v>532</v>
      </c>
      <c r="K389">
        <v>522000</v>
      </c>
      <c r="L389">
        <v>0</v>
      </c>
      <c r="M389" t="s">
        <v>660</v>
      </c>
    </row>
    <row r="390" spans="1:13" x14ac:dyDescent="0.3">
      <c r="A390" t="str">
        <f t="shared" si="12"/>
        <v>13Manchester</v>
      </c>
      <c r="B390">
        <f t="shared" si="13"/>
        <v>13</v>
      </c>
      <c r="C390" t="s">
        <v>188</v>
      </c>
      <c r="D390" t="s">
        <v>686</v>
      </c>
      <c r="E390">
        <v>44</v>
      </c>
      <c r="F390" t="s">
        <v>1261</v>
      </c>
      <c r="G390" t="s">
        <v>1262</v>
      </c>
      <c r="H390" t="s">
        <v>557</v>
      </c>
      <c r="J390" t="s">
        <v>532</v>
      </c>
      <c r="K390">
        <v>48816</v>
      </c>
      <c r="L390">
        <v>0</v>
      </c>
      <c r="M390" t="s">
        <v>660</v>
      </c>
    </row>
    <row r="391" spans="1:13" x14ac:dyDescent="0.3">
      <c r="A391" t="str">
        <f t="shared" si="12"/>
        <v>14Manchester</v>
      </c>
      <c r="B391">
        <f t="shared" si="13"/>
        <v>14</v>
      </c>
      <c r="C391" t="s">
        <v>188</v>
      </c>
      <c r="D391" t="s">
        <v>686</v>
      </c>
      <c r="E391">
        <v>45</v>
      </c>
      <c r="F391" t="s">
        <v>1263</v>
      </c>
      <c r="G391" t="s">
        <v>1264</v>
      </c>
      <c r="H391" t="s">
        <v>557</v>
      </c>
      <c r="J391" t="s">
        <v>532</v>
      </c>
      <c r="K391">
        <v>226808</v>
      </c>
      <c r="L391">
        <v>0</v>
      </c>
      <c r="M391" t="s">
        <v>660</v>
      </c>
    </row>
    <row r="392" spans="1:13" x14ac:dyDescent="0.3">
      <c r="A392" t="str">
        <f t="shared" si="12"/>
        <v>1Kent</v>
      </c>
      <c r="B392">
        <f t="shared" si="13"/>
        <v>1</v>
      </c>
      <c r="C392" t="s">
        <v>160</v>
      </c>
      <c r="D392" t="s">
        <v>683</v>
      </c>
      <c r="E392">
        <v>20</v>
      </c>
      <c r="F392" t="s">
        <v>1265</v>
      </c>
      <c r="G392" t="s">
        <v>1266</v>
      </c>
      <c r="H392" t="s">
        <v>638</v>
      </c>
      <c r="I392" t="s">
        <v>547</v>
      </c>
      <c r="J392" t="s">
        <v>532</v>
      </c>
      <c r="K392">
        <v>163600</v>
      </c>
      <c r="L392">
        <v>3</v>
      </c>
      <c r="M392" t="s">
        <v>663</v>
      </c>
    </row>
    <row r="393" spans="1:13" x14ac:dyDescent="0.3">
      <c r="A393" t="str">
        <f t="shared" si="12"/>
        <v>2Kent</v>
      </c>
      <c r="B393">
        <f t="shared" si="13"/>
        <v>2</v>
      </c>
      <c r="C393" t="s">
        <v>160</v>
      </c>
      <c r="D393" t="s">
        <v>683</v>
      </c>
      <c r="E393">
        <v>21</v>
      </c>
      <c r="F393" t="s">
        <v>1267</v>
      </c>
      <c r="G393" t="s">
        <v>1268</v>
      </c>
      <c r="H393" t="s">
        <v>638</v>
      </c>
      <c r="I393" t="s">
        <v>612</v>
      </c>
      <c r="J393" t="s">
        <v>532</v>
      </c>
      <c r="K393">
        <v>6523330</v>
      </c>
      <c r="L393">
        <v>130</v>
      </c>
      <c r="M393" t="s">
        <v>663</v>
      </c>
    </row>
    <row r="394" spans="1:13" x14ac:dyDescent="0.3">
      <c r="A394" t="str">
        <f t="shared" si="12"/>
        <v>3Kent</v>
      </c>
      <c r="B394">
        <f t="shared" si="13"/>
        <v>3</v>
      </c>
      <c r="C394" t="s">
        <v>160</v>
      </c>
      <c r="D394" t="s">
        <v>683</v>
      </c>
      <c r="E394">
        <v>22</v>
      </c>
      <c r="F394" t="s">
        <v>1269</v>
      </c>
      <c r="G394" t="s">
        <v>1270</v>
      </c>
      <c r="H394" t="s">
        <v>638</v>
      </c>
      <c r="I394" t="s">
        <v>612</v>
      </c>
      <c r="J394" t="s">
        <v>532</v>
      </c>
      <c r="K394">
        <v>3203500</v>
      </c>
      <c r="L394">
        <v>52</v>
      </c>
      <c r="M394" t="s">
        <v>663</v>
      </c>
    </row>
    <row r="395" spans="1:13" x14ac:dyDescent="0.3">
      <c r="A395" t="str">
        <f t="shared" si="12"/>
        <v>4Kent</v>
      </c>
      <c r="B395">
        <f t="shared" si="13"/>
        <v>4</v>
      </c>
      <c r="C395" t="s">
        <v>160</v>
      </c>
      <c r="D395" t="s">
        <v>683</v>
      </c>
      <c r="E395">
        <v>23</v>
      </c>
      <c r="F395" t="s">
        <v>1271</v>
      </c>
      <c r="G395" t="s">
        <v>1272</v>
      </c>
      <c r="H395" t="s">
        <v>619</v>
      </c>
      <c r="I395" t="s">
        <v>563</v>
      </c>
      <c r="J395" t="s">
        <v>532</v>
      </c>
      <c r="K395">
        <v>1541600</v>
      </c>
      <c r="L395">
        <v>53500</v>
      </c>
      <c r="M395" t="s">
        <v>657</v>
      </c>
    </row>
    <row r="396" spans="1:13" x14ac:dyDescent="0.3">
      <c r="A396" t="str">
        <f t="shared" si="12"/>
        <v>5Kent</v>
      </c>
      <c r="B396">
        <f t="shared" si="13"/>
        <v>5</v>
      </c>
      <c r="C396" t="s">
        <v>160</v>
      </c>
      <c r="D396" t="s">
        <v>683</v>
      </c>
      <c r="E396">
        <v>24</v>
      </c>
      <c r="F396" t="s">
        <v>1273</v>
      </c>
      <c r="G396" t="s">
        <v>1274</v>
      </c>
      <c r="H396" t="s">
        <v>639</v>
      </c>
      <c r="I396" t="s">
        <v>653</v>
      </c>
      <c r="J396" t="s">
        <v>532</v>
      </c>
      <c r="K396">
        <v>254600</v>
      </c>
      <c r="L396" t="s">
        <v>653</v>
      </c>
      <c r="M396" t="s">
        <v>654</v>
      </c>
    </row>
    <row r="397" spans="1:13" x14ac:dyDescent="0.3">
      <c r="A397" t="str">
        <f t="shared" si="12"/>
        <v>6Kent</v>
      </c>
      <c r="B397">
        <f t="shared" si="13"/>
        <v>6</v>
      </c>
      <c r="C397" t="s">
        <v>160</v>
      </c>
      <c r="D397" t="s">
        <v>683</v>
      </c>
      <c r="E397">
        <v>53</v>
      </c>
      <c r="F397" t="s">
        <v>1275</v>
      </c>
      <c r="G397" t="s">
        <v>1276</v>
      </c>
      <c r="H397" t="s">
        <v>630</v>
      </c>
      <c r="I397" t="s">
        <v>543</v>
      </c>
      <c r="J397" t="s">
        <v>554</v>
      </c>
      <c r="K397">
        <v>1999580</v>
      </c>
      <c r="L397">
        <v>282</v>
      </c>
      <c r="M397" t="s">
        <v>651</v>
      </c>
    </row>
    <row r="398" spans="1:13" x14ac:dyDescent="0.3">
      <c r="A398" t="str">
        <f t="shared" si="12"/>
        <v>7Kent</v>
      </c>
      <c r="B398">
        <f t="shared" si="13"/>
        <v>7</v>
      </c>
      <c r="C398" t="s">
        <v>160</v>
      </c>
      <c r="D398" t="s">
        <v>683</v>
      </c>
      <c r="E398">
        <v>54</v>
      </c>
      <c r="F398" t="s">
        <v>1277</v>
      </c>
      <c r="G398" t="s">
        <v>1278</v>
      </c>
      <c r="H398" t="s">
        <v>623</v>
      </c>
      <c r="I398" t="s">
        <v>653</v>
      </c>
      <c r="J398" t="s">
        <v>554</v>
      </c>
      <c r="K398">
        <v>332717</v>
      </c>
      <c r="L398" t="s">
        <v>653</v>
      </c>
      <c r="M398" t="s">
        <v>660</v>
      </c>
    </row>
    <row r="399" spans="1:13" x14ac:dyDescent="0.3">
      <c r="A399" t="str">
        <f t="shared" si="12"/>
        <v>8Kent</v>
      </c>
      <c r="B399">
        <f t="shared" si="13"/>
        <v>8</v>
      </c>
      <c r="C399" t="s">
        <v>160</v>
      </c>
      <c r="D399" t="s">
        <v>683</v>
      </c>
      <c r="E399">
        <v>55</v>
      </c>
      <c r="F399" t="s">
        <v>1279</v>
      </c>
      <c r="G399" t="s">
        <v>1280</v>
      </c>
      <c r="H399" t="s">
        <v>628</v>
      </c>
      <c r="I399" t="s">
        <v>542</v>
      </c>
      <c r="J399" t="s">
        <v>554</v>
      </c>
      <c r="K399">
        <v>1343980</v>
      </c>
      <c r="L399" t="s">
        <v>653</v>
      </c>
      <c r="M399" t="s">
        <v>660</v>
      </c>
    </row>
    <row r="400" spans="1:13" x14ac:dyDescent="0.3">
      <c r="A400" t="str">
        <f t="shared" si="12"/>
        <v>9Kent</v>
      </c>
      <c r="B400">
        <f t="shared" si="13"/>
        <v>9</v>
      </c>
      <c r="C400" t="s">
        <v>160</v>
      </c>
      <c r="D400" t="s">
        <v>683</v>
      </c>
      <c r="E400">
        <v>56</v>
      </c>
      <c r="F400" t="s">
        <v>1281</v>
      </c>
      <c r="G400" t="s">
        <v>1282</v>
      </c>
      <c r="H400" t="s">
        <v>631</v>
      </c>
      <c r="I400" t="s">
        <v>544</v>
      </c>
      <c r="J400" t="s">
        <v>554</v>
      </c>
      <c r="K400">
        <v>2535477.2000000002</v>
      </c>
      <c r="L400">
        <v>88</v>
      </c>
      <c r="M400" t="s">
        <v>525</v>
      </c>
    </row>
    <row r="401" spans="1:13" x14ac:dyDescent="0.3">
      <c r="A401" t="str">
        <f t="shared" si="12"/>
        <v>10Kent</v>
      </c>
      <c r="B401">
        <f t="shared" si="13"/>
        <v>10</v>
      </c>
      <c r="C401" t="s">
        <v>160</v>
      </c>
      <c r="D401" t="s">
        <v>683</v>
      </c>
      <c r="E401">
        <v>57</v>
      </c>
      <c r="F401" t="s">
        <v>1283</v>
      </c>
      <c r="G401" t="s">
        <v>1284</v>
      </c>
      <c r="H401" t="s">
        <v>639</v>
      </c>
      <c r="I401" t="s">
        <v>653</v>
      </c>
      <c r="J401" t="s">
        <v>554</v>
      </c>
      <c r="K401">
        <v>621181</v>
      </c>
      <c r="L401" t="s">
        <v>653</v>
      </c>
      <c r="M401" t="s">
        <v>654</v>
      </c>
    </row>
    <row r="402" spans="1:13" x14ac:dyDescent="0.3">
      <c r="A402" t="str">
        <f t="shared" si="12"/>
        <v>11Kent</v>
      </c>
      <c r="B402">
        <f t="shared" si="13"/>
        <v>11</v>
      </c>
      <c r="C402" t="s">
        <v>160</v>
      </c>
      <c r="D402" t="s">
        <v>683</v>
      </c>
      <c r="E402">
        <v>58</v>
      </c>
      <c r="F402" t="s">
        <v>1285</v>
      </c>
      <c r="G402" t="s">
        <v>1286</v>
      </c>
      <c r="H402" t="s">
        <v>571</v>
      </c>
      <c r="I402" t="s">
        <v>557</v>
      </c>
      <c r="J402" t="s">
        <v>554</v>
      </c>
      <c r="K402">
        <v>1214263</v>
      </c>
      <c r="L402">
        <v>58</v>
      </c>
      <c r="M402" t="s">
        <v>719</v>
      </c>
    </row>
    <row r="403" spans="1:13" x14ac:dyDescent="0.3">
      <c r="A403" t="str">
        <f t="shared" si="12"/>
        <v>12Kent</v>
      </c>
      <c r="B403">
        <f t="shared" si="13"/>
        <v>12</v>
      </c>
      <c r="C403" t="s">
        <v>160</v>
      </c>
      <c r="D403" t="s">
        <v>683</v>
      </c>
      <c r="E403">
        <v>59</v>
      </c>
      <c r="F403" t="s">
        <v>1287</v>
      </c>
      <c r="G403" t="s">
        <v>1288</v>
      </c>
      <c r="H403" t="s">
        <v>557</v>
      </c>
      <c r="I403" t="s">
        <v>653</v>
      </c>
      <c r="J403" t="s">
        <v>554</v>
      </c>
      <c r="K403">
        <v>269836</v>
      </c>
      <c r="L403" t="s">
        <v>653</v>
      </c>
      <c r="M403" t="s">
        <v>660</v>
      </c>
    </row>
    <row r="404" spans="1:13" x14ac:dyDescent="0.3">
      <c r="A404" t="str">
        <f t="shared" si="12"/>
        <v>13Kent</v>
      </c>
      <c r="B404">
        <f t="shared" si="13"/>
        <v>13</v>
      </c>
      <c r="C404" t="s">
        <v>160</v>
      </c>
      <c r="D404" t="s">
        <v>683</v>
      </c>
      <c r="E404">
        <v>60</v>
      </c>
      <c r="F404" t="s">
        <v>1285</v>
      </c>
      <c r="G404" t="s">
        <v>1289</v>
      </c>
      <c r="H404" t="s">
        <v>588</v>
      </c>
      <c r="I404" t="s">
        <v>577</v>
      </c>
      <c r="J404" t="s">
        <v>554</v>
      </c>
      <c r="K404">
        <v>782525</v>
      </c>
      <c r="L404" t="s">
        <v>653</v>
      </c>
      <c r="M404" t="s">
        <v>660</v>
      </c>
    </row>
    <row r="405" spans="1:13" x14ac:dyDescent="0.3">
      <c r="A405" t="str">
        <f t="shared" si="12"/>
        <v>14Kent</v>
      </c>
      <c r="B405">
        <f t="shared" si="13"/>
        <v>14</v>
      </c>
      <c r="C405" t="s">
        <v>160</v>
      </c>
      <c r="D405" t="s">
        <v>683</v>
      </c>
      <c r="E405">
        <v>61</v>
      </c>
      <c r="F405" t="s">
        <v>1290</v>
      </c>
      <c r="G405" t="s">
        <v>1291</v>
      </c>
      <c r="H405" t="s">
        <v>557</v>
      </c>
      <c r="I405" t="s">
        <v>653</v>
      </c>
      <c r="J405" t="s">
        <v>554</v>
      </c>
      <c r="K405">
        <v>769033</v>
      </c>
      <c r="L405" t="s">
        <v>653</v>
      </c>
      <c r="M405" t="s">
        <v>660</v>
      </c>
    </row>
    <row r="406" spans="1:13" x14ac:dyDescent="0.3">
      <c r="A406" t="str">
        <f t="shared" si="12"/>
        <v>15Kent</v>
      </c>
      <c r="B406">
        <f t="shared" si="13"/>
        <v>15</v>
      </c>
      <c r="C406" t="s">
        <v>160</v>
      </c>
      <c r="D406" t="s">
        <v>683</v>
      </c>
      <c r="E406">
        <v>62</v>
      </c>
      <c r="F406" t="s">
        <v>1290</v>
      </c>
      <c r="G406" t="s">
        <v>1292</v>
      </c>
      <c r="H406" t="s">
        <v>557</v>
      </c>
      <c r="I406" t="s">
        <v>653</v>
      </c>
      <c r="J406" t="s">
        <v>554</v>
      </c>
      <c r="K406">
        <v>1281722</v>
      </c>
      <c r="L406" t="s">
        <v>653</v>
      </c>
      <c r="M406" t="s">
        <v>660</v>
      </c>
    </row>
    <row r="407" spans="1:13" x14ac:dyDescent="0.3">
      <c r="A407" t="str">
        <f t="shared" si="12"/>
        <v>16Kent</v>
      </c>
      <c r="B407">
        <f t="shared" si="13"/>
        <v>16</v>
      </c>
      <c r="C407" t="s">
        <v>160</v>
      </c>
      <c r="D407" t="s">
        <v>683</v>
      </c>
      <c r="E407">
        <v>63</v>
      </c>
      <c r="F407" t="s">
        <v>1293</v>
      </c>
      <c r="G407" t="s">
        <v>1294</v>
      </c>
      <c r="H407" t="s">
        <v>639</v>
      </c>
      <c r="I407" t="s">
        <v>653</v>
      </c>
      <c r="J407" t="s">
        <v>554</v>
      </c>
      <c r="K407">
        <v>1278420</v>
      </c>
      <c r="L407" t="s">
        <v>653</v>
      </c>
      <c r="M407" t="s">
        <v>654</v>
      </c>
    </row>
    <row r="408" spans="1:13" x14ac:dyDescent="0.3">
      <c r="A408" t="str">
        <f t="shared" si="12"/>
        <v>17Kent</v>
      </c>
      <c r="B408">
        <f t="shared" si="13"/>
        <v>17</v>
      </c>
      <c r="C408" t="s">
        <v>160</v>
      </c>
      <c r="D408" t="s">
        <v>683</v>
      </c>
      <c r="E408">
        <v>64</v>
      </c>
      <c r="F408" t="s">
        <v>1295</v>
      </c>
      <c r="G408" t="s">
        <v>1296</v>
      </c>
      <c r="H408" t="s">
        <v>630</v>
      </c>
      <c r="I408" t="s">
        <v>565</v>
      </c>
      <c r="J408" t="s">
        <v>554</v>
      </c>
      <c r="K408">
        <v>1017819</v>
      </c>
      <c r="L408">
        <v>26</v>
      </c>
      <c r="M408" t="s">
        <v>651</v>
      </c>
    </row>
    <row r="409" spans="1:13" x14ac:dyDescent="0.3">
      <c r="A409" t="str">
        <f t="shared" si="12"/>
        <v>18Kent</v>
      </c>
      <c r="B409">
        <f t="shared" si="13"/>
        <v>18</v>
      </c>
      <c r="C409" t="s">
        <v>160</v>
      </c>
      <c r="D409" t="s">
        <v>683</v>
      </c>
      <c r="E409">
        <v>65</v>
      </c>
      <c r="F409" t="s">
        <v>1297</v>
      </c>
      <c r="G409" t="s">
        <v>1298</v>
      </c>
      <c r="H409" t="s">
        <v>639</v>
      </c>
      <c r="I409" t="s">
        <v>653</v>
      </c>
      <c r="J409" t="s">
        <v>554</v>
      </c>
      <c r="K409">
        <v>368775</v>
      </c>
      <c r="L409" t="s">
        <v>653</v>
      </c>
      <c r="M409" t="s">
        <v>654</v>
      </c>
    </row>
    <row r="410" spans="1:13" x14ac:dyDescent="0.3">
      <c r="A410" t="str">
        <f t="shared" si="12"/>
        <v>1Wiltshire</v>
      </c>
      <c r="B410">
        <f t="shared" si="13"/>
        <v>1</v>
      </c>
      <c r="C410" t="s">
        <v>328</v>
      </c>
      <c r="D410" t="s">
        <v>722</v>
      </c>
      <c r="E410">
        <v>10</v>
      </c>
      <c r="F410" t="s">
        <v>1299</v>
      </c>
      <c r="G410" t="s">
        <v>1300</v>
      </c>
      <c r="H410" t="s">
        <v>613</v>
      </c>
      <c r="I410" t="s">
        <v>626</v>
      </c>
      <c r="J410" t="s">
        <v>554</v>
      </c>
      <c r="K410">
        <v>800343</v>
      </c>
      <c r="L410">
        <v>6187</v>
      </c>
      <c r="M410" t="s">
        <v>660</v>
      </c>
    </row>
    <row r="411" spans="1:13" x14ac:dyDescent="0.3">
      <c r="A411" t="str">
        <f t="shared" si="12"/>
        <v>2Wiltshire</v>
      </c>
      <c r="B411">
        <f t="shared" si="13"/>
        <v>2</v>
      </c>
      <c r="C411" t="s">
        <v>328</v>
      </c>
      <c r="D411" t="s">
        <v>722</v>
      </c>
      <c r="E411">
        <v>44</v>
      </c>
      <c r="F411" t="s">
        <v>1301</v>
      </c>
      <c r="G411" t="s">
        <v>1302</v>
      </c>
      <c r="H411" t="s">
        <v>631</v>
      </c>
      <c r="I411" t="s">
        <v>584</v>
      </c>
      <c r="J411" t="s">
        <v>554</v>
      </c>
      <c r="K411">
        <v>829378</v>
      </c>
      <c r="L411">
        <v>380</v>
      </c>
      <c r="M411" t="s">
        <v>525</v>
      </c>
    </row>
    <row r="412" spans="1:13" x14ac:dyDescent="0.3">
      <c r="A412" t="str">
        <f t="shared" si="12"/>
        <v>3Wiltshire</v>
      </c>
      <c r="B412">
        <f t="shared" si="13"/>
        <v>3</v>
      </c>
      <c r="C412" t="s">
        <v>328</v>
      </c>
      <c r="D412" t="s">
        <v>722</v>
      </c>
      <c r="E412">
        <v>46</v>
      </c>
      <c r="F412" t="s">
        <v>1303</v>
      </c>
      <c r="G412" t="s">
        <v>1304</v>
      </c>
      <c r="H412" t="s">
        <v>619</v>
      </c>
      <c r="I412" t="s">
        <v>563</v>
      </c>
      <c r="J412" t="s">
        <v>554</v>
      </c>
      <c r="K412">
        <v>1100279</v>
      </c>
      <c r="L412">
        <v>199</v>
      </c>
      <c r="M412" t="s">
        <v>657</v>
      </c>
    </row>
    <row r="413" spans="1:13" x14ac:dyDescent="0.3">
      <c r="A413" t="str">
        <f t="shared" si="12"/>
        <v>4Wiltshire</v>
      </c>
      <c r="B413">
        <f t="shared" si="13"/>
        <v>4</v>
      </c>
      <c r="C413" t="s">
        <v>328</v>
      </c>
      <c r="D413" t="s">
        <v>722</v>
      </c>
      <c r="E413">
        <v>48</v>
      </c>
      <c r="F413" t="s">
        <v>1305</v>
      </c>
      <c r="G413" t="s">
        <v>1306</v>
      </c>
      <c r="H413" t="s">
        <v>613</v>
      </c>
      <c r="I413" t="s">
        <v>540</v>
      </c>
      <c r="J413" t="s">
        <v>532</v>
      </c>
      <c r="K413">
        <v>2393210</v>
      </c>
      <c r="L413">
        <v>0</v>
      </c>
      <c r="M413" t="s">
        <v>660</v>
      </c>
    </row>
    <row r="414" spans="1:13" x14ac:dyDescent="0.3">
      <c r="A414" t="str">
        <f t="shared" si="12"/>
        <v>5Wiltshire</v>
      </c>
      <c r="B414">
        <f t="shared" si="13"/>
        <v>5</v>
      </c>
      <c r="C414" t="s">
        <v>328</v>
      </c>
      <c r="D414" t="s">
        <v>722</v>
      </c>
      <c r="E414">
        <v>70</v>
      </c>
      <c r="F414" t="s">
        <v>1307</v>
      </c>
      <c r="G414" t="s">
        <v>1308</v>
      </c>
      <c r="H414" t="s">
        <v>639</v>
      </c>
      <c r="I414" t="s">
        <v>548</v>
      </c>
      <c r="J414" t="s">
        <v>554</v>
      </c>
      <c r="K414">
        <v>190000</v>
      </c>
      <c r="L414">
        <v>0</v>
      </c>
      <c r="M414" t="s">
        <v>654</v>
      </c>
    </row>
    <row r="415" spans="1:13" x14ac:dyDescent="0.3">
      <c r="A415" t="str">
        <f t="shared" si="12"/>
        <v>6Wiltshire</v>
      </c>
      <c r="B415">
        <f t="shared" si="13"/>
        <v>6</v>
      </c>
      <c r="C415" t="s">
        <v>328</v>
      </c>
      <c r="D415" t="s">
        <v>722</v>
      </c>
      <c r="E415">
        <v>71</v>
      </c>
      <c r="F415" t="s">
        <v>1309</v>
      </c>
      <c r="G415" t="s">
        <v>1310</v>
      </c>
      <c r="H415" t="s">
        <v>628</v>
      </c>
      <c r="I415" t="s">
        <v>542</v>
      </c>
      <c r="J415" t="s">
        <v>554</v>
      </c>
      <c r="K415">
        <v>339000</v>
      </c>
      <c r="L415">
        <v>0</v>
      </c>
      <c r="M415" t="s">
        <v>660</v>
      </c>
    </row>
    <row r="416" spans="1:13" x14ac:dyDescent="0.3">
      <c r="A416" t="str">
        <f t="shared" si="12"/>
        <v>7Wiltshire</v>
      </c>
      <c r="B416">
        <f t="shared" si="13"/>
        <v>7</v>
      </c>
      <c r="C416" t="s">
        <v>328</v>
      </c>
      <c r="D416" t="s">
        <v>722</v>
      </c>
      <c r="E416">
        <v>72</v>
      </c>
      <c r="F416" t="s">
        <v>1311</v>
      </c>
      <c r="G416" t="s">
        <v>1312</v>
      </c>
      <c r="H416" t="s">
        <v>632</v>
      </c>
      <c r="J416" t="s">
        <v>554</v>
      </c>
      <c r="K416">
        <v>320000</v>
      </c>
      <c r="L416">
        <v>0</v>
      </c>
      <c r="M416" t="s">
        <v>660</v>
      </c>
    </row>
    <row r="417" spans="1:13" x14ac:dyDescent="0.3">
      <c r="A417" t="str">
        <f t="shared" si="12"/>
        <v>8Wiltshire</v>
      </c>
      <c r="B417">
        <f t="shared" si="13"/>
        <v>8</v>
      </c>
      <c r="C417" t="s">
        <v>328</v>
      </c>
      <c r="D417" t="s">
        <v>722</v>
      </c>
      <c r="E417">
        <v>73</v>
      </c>
      <c r="F417" t="s">
        <v>1313</v>
      </c>
      <c r="G417" t="s">
        <v>1314</v>
      </c>
      <c r="H417" t="s">
        <v>631</v>
      </c>
      <c r="I417" t="s">
        <v>603</v>
      </c>
      <c r="J417" t="s">
        <v>554</v>
      </c>
      <c r="K417">
        <v>228000</v>
      </c>
      <c r="L417">
        <v>825</v>
      </c>
      <c r="M417" t="s">
        <v>525</v>
      </c>
    </row>
    <row r="418" spans="1:13" x14ac:dyDescent="0.3">
      <c r="A418" t="str">
        <f t="shared" si="12"/>
        <v>1Bristol, City of</v>
      </c>
      <c r="B418">
        <f t="shared" si="13"/>
        <v>1</v>
      </c>
      <c r="C418" t="s">
        <v>68</v>
      </c>
      <c r="D418" t="s">
        <v>722</v>
      </c>
      <c r="E418">
        <v>57</v>
      </c>
      <c r="F418" t="s">
        <v>1306</v>
      </c>
      <c r="G418" t="s">
        <v>1315</v>
      </c>
      <c r="H418" t="s">
        <v>628</v>
      </c>
      <c r="I418" t="s">
        <v>542</v>
      </c>
      <c r="J418" t="s">
        <v>532</v>
      </c>
      <c r="K418">
        <v>479577</v>
      </c>
      <c r="L418">
        <v>0</v>
      </c>
      <c r="M418" t="s">
        <v>660</v>
      </c>
    </row>
    <row r="419" spans="1:13" x14ac:dyDescent="0.3">
      <c r="A419" t="str">
        <f t="shared" si="12"/>
        <v>2Bristol, City of</v>
      </c>
      <c r="B419">
        <f t="shared" si="13"/>
        <v>2</v>
      </c>
      <c r="C419" t="s">
        <v>68</v>
      </c>
      <c r="D419" t="s">
        <v>722</v>
      </c>
      <c r="E419">
        <v>58</v>
      </c>
      <c r="F419" t="s">
        <v>1306</v>
      </c>
      <c r="G419" t="s">
        <v>1316</v>
      </c>
      <c r="H419" t="s">
        <v>637</v>
      </c>
      <c r="I419" t="s">
        <v>557</v>
      </c>
      <c r="J419" t="s">
        <v>532</v>
      </c>
      <c r="K419">
        <v>175760</v>
      </c>
      <c r="L419">
        <v>0</v>
      </c>
      <c r="M419" t="s">
        <v>660</v>
      </c>
    </row>
    <row r="420" spans="1:13" x14ac:dyDescent="0.3">
      <c r="A420" t="str">
        <f t="shared" si="12"/>
        <v>3Bristol, City of</v>
      </c>
      <c r="B420">
        <f t="shared" si="13"/>
        <v>3</v>
      </c>
      <c r="C420" t="s">
        <v>68</v>
      </c>
      <c r="D420" t="s">
        <v>722</v>
      </c>
      <c r="E420">
        <v>60</v>
      </c>
      <c r="F420" t="s">
        <v>1306</v>
      </c>
      <c r="G420" t="s">
        <v>1317</v>
      </c>
      <c r="H420" t="s">
        <v>619</v>
      </c>
      <c r="I420" t="s">
        <v>541</v>
      </c>
      <c r="J420" t="s">
        <v>532</v>
      </c>
      <c r="K420">
        <v>1898661</v>
      </c>
      <c r="L420">
        <v>0</v>
      </c>
      <c r="M420" t="s">
        <v>657</v>
      </c>
    </row>
    <row r="421" spans="1:13" x14ac:dyDescent="0.3">
      <c r="A421" t="str">
        <f t="shared" si="12"/>
        <v>4Bristol, City of</v>
      </c>
      <c r="B421">
        <f t="shared" si="13"/>
        <v>4</v>
      </c>
      <c r="C421" t="s">
        <v>68</v>
      </c>
      <c r="D421" t="s">
        <v>722</v>
      </c>
      <c r="E421">
        <v>62</v>
      </c>
      <c r="F421" t="s">
        <v>1124</v>
      </c>
      <c r="G421" t="s">
        <v>1125</v>
      </c>
      <c r="H421" t="s">
        <v>637</v>
      </c>
      <c r="I421" t="s">
        <v>568</v>
      </c>
      <c r="J421" t="s">
        <v>554</v>
      </c>
      <c r="K421">
        <v>407847.6</v>
      </c>
      <c r="L421">
        <v>0</v>
      </c>
      <c r="M421" t="s">
        <v>660</v>
      </c>
    </row>
    <row r="422" spans="1:13" x14ac:dyDescent="0.3">
      <c r="A422" t="str">
        <f t="shared" si="12"/>
        <v>5Bristol, City of</v>
      </c>
      <c r="B422">
        <f t="shared" si="13"/>
        <v>5</v>
      </c>
      <c r="C422" t="s">
        <v>68</v>
      </c>
      <c r="D422" t="s">
        <v>722</v>
      </c>
      <c r="E422">
        <v>63</v>
      </c>
      <c r="F422" t="s">
        <v>1124</v>
      </c>
      <c r="G422" t="s">
        <v>1318</v>
      </c>
      <c r="H422" t="s">
        <v>637</v>
      </c>
      <c r="I422" t="s">
        <v>568</v>
      </c>
      <c r="J422" t="s">
        <v>554</v>
      </c>
      <c r="K422">
        <v>407847.6</v>
      </c>
      <c r="L422">
        <v>0</v>
      </c>
      <c r="M422" t="s">
        <v>660</v>
      </c>
    </row>
    <row r="423" spans="1:13" x14ac:dyDescent="0.3">
      <c r="A423" t="str">
        <f t="shared" si="12"/>
        <v>6Bristol, City of</v>
      </c>
      <c r="B423">
        <f t="shared" si="13"/>
        <v>6</v>
      </c>
      <c r="C423" t="s">
        <v>68</v>
      </c>
      <c r="D423" t="s">
        <v>722</v>
      </c>
      <c r="E423">
        <v>64</v>
      </c>
      <c r="F423" t="s">
        <v>1126</v>
      </c>
      <c r="G423" t="s">
        <v>1319</v>
      </c>
      <c r="H423" t="s">
        <v>630</v>
      </c>
      <c r="I423" t="s">
        <v>593</v>
      </c>
      <c r="J423" t="s">
        <v>554</v>
      </c>
      <c r="K423">
        <v>106716.6</v>
      </c>
      <c r="L423">
        <v>0</v>
      </c>
      <c r="M423" t="s">
        <v>651</v>
      </c>
    </row>
    <row r="424" spans="1:13" x14ac:dyDescent="0.3">
      <c r="A424" t="str">
        <f t="shared" si="12"/>
        <v>7Bristol, City of</v>
      </c>
      <c r="B424">
        <f t="shared" si="13"/>
        <v>7</v>
      </c>
      <c r="C424" t="s">
        <v>68</v>
      </c>
      <c r="D424" t="s">
        <v>722</v>
      </c>
      <c r="E424">
        <v>65</v>
      </c>
      <c r="F424" t="s">
        <v>1126</v>
      </c>
      <c r="G424" t="s">
        <v>1127</v>
      </c>
      <c r="H424" t="s">
        <v>630</v>
      </c>
      <c r="I424" t="s">
        <v>593</v>
      </c>
      <c r="J424" t="s">
        <v>554</v>
      </c>
      <c r="K424">
        <v>1857000</v>
      </c>
      <c r="L424">
        <v>0.05</v>
      </c>
      <c r="M424" t="s">
        <v>651</v>
      </c>
    </row>
    <row r="425" spans="1:13" x14ac:dyDescent="0.3">
      <c r="A425" t="str">
        <f t="shared" si="12"/>
        <v>8Bristol, City of</v>
      </c>
      <c r="B425">
        <f t="shared" si="13"/>
        <v>8</v>
      </c>
      <c r="C425" t="s">
        <v>68</v>
      </c>
      <c r="D425" t="s">
        <v>722</v>
      </c>
      <c r="E425">
        <v>66</v>
      </c>
      <c r="F425" t="s">
        <v>1320</v>
      </c>
      <c r="G425" t="s">
        <v>1321</v>
      </c>
      <c r="H425" t="s">
        <v>588</v>
      </c>
      <c r="I425" t="s">
        <v>830</v>
      </c>
      <c r="J425" t="s">
        <v>554</v>
      </c>
      <c r="K425">
        <v>114000</v>
      </c>
      <c r="L425" t="s">
        <v>653</v>
      </c>
      <c r="M425" t="s">
        <v>660</v>
      </c>
    </row>
    <row r="426" spans="1:13" x14ac:dyDescent="0.3">
      <c r="A426" t="str">
        <f t="shared" si="12"/>
        <v>9Bristol, City of</v>
      </c>
      <c r="B426">
        <f t="shared" si="13"/>
        <v>9</v>
      </c>
      <c r="C426" t="s">
        <v>68</v>
      </c>
      <c r="D426" t="s">
        <v>722</v>
      </c>
      <c r="E426">
        <v>67</v>
      </c>
      <c r="F426" t="s">
        <v>1055</v>
      </c>
      <c r="G426" t="s">
        <v>1056</v>
      </c>
      <c r="H426" t="s">
        <v>630</v>
      </c>
      <c r="I426" t="s">
        <v>565</v>
      </c>
      <c r="J426" t="s">
        <v>554</v>
      </c>
      <c r="K426">
        <v>345000</v>
      </c>
      <c r="L426">
        <v>0.05</v>
      </c>
      <c r="M426" t="s">
        <v>651</v>
      </c>
    </row>
    <row r="427" spans="1:13" x14ac:dyDescent="0.3">
      <c r="A427" t="str">
        <f t="shared" si="12"/>
        <v>10Bristol, City of</v>
      </c>
      <c r="B427">
        <f t="shared" si="13"/>
        <v>10</v>
      </c>
      <c r="C427" t="s">
        <v>68</v>
      </c>
      <c r="D427" t="s">
        <v>722</v>
      </c>
      <c r="E427">
        <v>68</v>
      </c>
      <c r="F427" t="s">
        <v>1322</v>
      </c>
      <c r="G427" t="s">
        <v>1323</v>
      </c>
      <c r="H427" t="s">
        <v>637</v>
      </c>
      <c r="I427" t="s">
        <v>546</v>
      </c>
      <c r="J427" t="s">
        <v>554</v>
      </c>
      <c r="K427">
        <v>35000</v>
      </c>
      <c r="L427" t="s">
        <v>653</v>
      </c>
      <c r="M427" t="s">
        <v>660</v>
      </c>
    </row>
    <row r="428" spans="1:13" x14ac:dyDescent="0.3">
      <c r="A428" t="str">
        <f t="shared" si="12"/>
        <v>11Bristol, City of</v>
      </c>
      <c r="B428">
        <f t="shared" si="13"/>
        <v>11</v>
      </c>
      <c r="C428" t="s">
        <v>68</v>
      </c>
      <c r="D428" t="s">
        <v>722</v>
      </c>
      <c r="E428">
        <v>69</v>
      </c>
      <c r="F428" t="s">
        <v>1126</v>
      </c>
      <c r="G428" t="s">
        <v>1324</v>
      </c>
      <c r="H428" t="s">
        <v>630</v>
      </c>
      <c r="I428" t="s">
        <v>565</v>
      </c>
      <c r="J428" t="s">
        <v>554</v>
      </c>
      <c r="K428">
        <v>360000</v>
      </c>
      <c r="L428">
        <v>0.05</v>
      </c>
      <c r="M428" t="s">
        <v>651</v>
      </c>
    </row>
    <row r="429" spans="1:13" x14ac:dyDescent="0.3">
      <c r="A429" t="str">
        <f t="shared" si="12"/>
        <v>12Bristol, City of</v>
      </c>
      <c r="B429">
        <f t="shared" si="13"/>
        <v>12</v>
      </c>
      <c r="C429" t="s">
        <v>68</v>
      </c>
      <c r="D429" t="s">
        <v>722</v>
      </c>
      <c r="E429">
        <v>70</v>
      </c>
      <c r="F429" t="s">
        <v>1057</v>
      </c>
      <c r="G429" t="s">
        <v>1057</v>
      </c>
      <c r="H429" t="s">
        <v>557</v>
      </c>
      <c r="I429" t="s">
        <v>653</v>
      </c>
      <c r="J429" t="s">
        <v>554</v>
      </c>
      <c r="K429">
        <v>598504</v>
      </c>
      <c r="L429">
        <v>0</v>
      </c>
      <c r="M429" t="s">
        <v>660</v>
      </c>
    </row>
    <row r="430" spans="1:13" x14ac:dyDescent="0.3">
      <c r="A430" t="str">
        <f t="shared" si="12"/>
        <v>13Bristol, City of</v>
      </c>
      <c r="B430">
        <f t="shared" si="13"/>
        <v>13</v>
      </c>
      <c r="C430" t="s">
        <v>68</v>
      </c>
      <c r="D430" t="s">
        <v>722</v>
      </c>
      <c r="E430">
        <v>71</v>
      </c>
      <c r="F430" t="s">
        <v>674</v>
      </c>
      <c r="G430" t="s">
        <v>1325</v>
      </c>
      <c r="H430" t="s">
        <v>631</v>
      </c>
      <c r="I430" t="s">
        <v>544</v>
      </c>
      <c r="J430" t="s">
        <v>532</v>
      </c>
      <c r="K430">
        <v>778352</v>
      </c>
      <c r="L430">
        <v>516</v>
      </c>
      <c r="M430" t="s">
        <v>525</v>
      </c>
    </row>
    <row r="431" spans="1:13" x14ac:dyDescent="0.3">
      <c r="A431" t="str">
        <f t="shared" si="12"/>
        <v>14Bristol, City of</v>
      </c>
      <c r="B431">
        <f t="shared" si="13"/>
        <v>14</v>
      </c>
      <c r="C431" t="s">
        <v>68</v>
      </c>
      <c r="D431" t="s">
        <v>722</v>
      </c>
      <c r="E431">
        <v>72</v>
      </c>
      <c r="F431" t="s">
        <v>674</v>
      </c>
      <c r="G431" t="s">
        <v>1326</v>
      </c>
      <c r="H431" t="s">
        <v>630</v>
      </c>
      <c r="I431" t="s">
        <v>583</v>
      </c>
      <c r="J431" t="s">
        <v>532</v>
      </c>
      <c r="K431">
        <v>249600</v>
      </c>
      <c r="L431">
        <v>48</v>
      </c>
      <c r="M431" t="s">
        <v>651</v>
      </c>
    </row>
    <row r="432" spans="1:13" x14ac:dyDescent="0.3">
      <c r="A432" t="str">
        <f t="shared" si="12"/>
        <v>15Bristol, City of</v>
      </c>
      <c r="B432">
        <f t="shared" si="13"/>
        <v>15</v>
      </c>
      <c r="C432" t="s">
        <v>68</v>
      </c>
      <c r="D432" t="s">
        <v>722</v>
      </c>
      <c r="E432">
        <v>73</v>
      </c>
      <c r="F432" t="s">
        <v>674</v>
      </c>
      <c r="G432" t="s">
        <v>1327</v>
      </c>
      <c r="H432" t="s">
        <v>550</v>
      </c>
      <c r="I432" t="s">
        <v>557</v>
      </c>
      <c r="J432" t="s">
        <v>532</v>
      </c>
      <c r="K432">
        <v>114700</v>
      </c>
      <c r="L432">
        <v>0</v>
      </c>
      <c r="M432" t="s">
        <v>660</v>
      </c>
    </row>
    <row r="433" spans="1:13" x14ac:dyDescent="0.3">
      <c r="A433" t="str">
        <f t="shared" si="12"/>
        <v>16Bristol, City of</v>
      </c>
      <c r="B433">
        <f t="shared" si="13"/>
        <v>16</v>
      </c>
      <c r="C433" t="s">
        <v>68</v>
      </c>
      <c r="D433" t="s">
        <v>722</v>
      </c>
      <c r="E433">
        <v>74</v>
      </c>
      <c r="F433" t="s">
        <v>674</v>
      </c>
      <c r="G433" t="s">
        <v>1328</v>
      </c>
      <c r="H433" t="s">
        <v>613</v>
      </c>
      <c r="I433" t="s">
        <v>562</v>
      </c>
      <c r="J433" t="s">
        <v>532</v>
      </c>
      <c r="K433">
        <v>132974</v>
      </c>
      <c r="L433">
        <v>0</v>
      </c>
      <c r="M433" t="s">
        <v>660</v>
      </c>
    </row>
    <row r="434" spans="1:13" x14ac:dyDescent="0.3">
      <c r="A434" t="str">
        <f t="shared" si="12"/>
        <v>17Bristol, City of</v>
      </c>
      <c r="B434">
        <f t="shared" si="13"/>
        <v>17</v>
      </c>
      <c r="C434" t="s">
        <v>68</v>
      </c>
      <c r="D434" t="s">
        <v>722</v>
      </c>
      <c r="E434">
        <v>75</v>
      </c>
      <c r="F434" t="s">
        <v>674</v>
      </c>
      <c r="G434" t="s">
        <v>1329</v>
      </c>
      <c r="H434" t="s">
        <v>550</v>
      </c>
      <c r="I434" t="s">
        <v>557</v>
      </c>
      <c r="J434" t="s">
        <v>532</v>
      </c>
      <c r="K434">
        <v>36800</v>
      </c>
      <c r="L434">
        <v>1104</v>
      </c>
      <c r="M434" t="s">
        <v>660</v>
      </c>
    </row>
    <row r="435" spans="1:13" x14ac:dyDescent="0.3">
      <c r="A435" t="str">
        <f t="shared" si="12"/>
        <v>18Bristol, City of</v>
      </c>
      <c r="B435">
        <f t="shared" si="13"/>
        <v>18</v>
      </c>
      <c r="C435" t="s">
        <v>68</v>
      </c>
      <c r="D435" t="s">
        <v>722</v>
      </c>
      <c r="E435">
        <v>76</v>
      </c>
      <c r="F435" t="s">
        <v>674</v>
      </c>
      <c r="G435" t="s">
        <v>1330</v>
      </c>
      <c r="H435" t="s">
        <v>630</v>
      </c>
      <c r="I435" t="s">
        <v>543</v>
      </c>
      <c r="J435" t="s">
        <v>532</v>
      </c>
      <c r="K435">
        <v>18288</v>
      </c>
      <c r="L435">
        <v>120</v>
      </c>
      <c r="M435" t="s">
        <v>651</v>
      </c>
    </row>
    <row r="436" spans="1:13" x14ac:dyDescent="0.3">
      <c r="A436" t="str">
        <f t="shared" si="12"/>
        <v>19Bristol, City of</v>
      </c>
      <c r="B436">
        <f t="shared" si="13"/>
        <v>19</v>
      </c>
      <c r="C436" t="s">
        <v>68</v>
      </c>
      <c r="D436" t="s">
        <v>722</v>
      </c>
      <c r="E436">
        <v>77</v>
      </c>
      <c r="F436" t="s">
        <v>674</v>
      </c>
      <c r="G436" t="s">
        <v>1331</v>
      </c>
      <c r="H436" t="s">
        <v>628</v>
      </c>
      <c r="I436" t="s">
        <v>542</v>
      </c>
      <c r="J436" t="s">
        <v>532</v>
      </c>
      <c r="K436">
        <v>16250</v>
      </c>
      <c r="L436">
        <v>0</v>
      </c>
      <c r="M436" t="s">
        <v>660</v>
      </c>
    </row>
    <row r="437" spans="1:13" x14ac:dyDescent="0.3">
      <c r="A437" t="str">
        <f t="shared" si="12"/>
        <v>20Bristol, City of</v>
      </c>
      <c r="B437">
        <f t="shared" si="13"/>
        <v>20</v>
      </c>
      <c r="C437" t="s">
        <v>68</v>
      </c>
      <c r="D437" t="s">
        <v>722</v>
      </c>
      <c r="E437">
        <v>78</v>
      </c>
      <c r="F437" t="s">
        <v>674</v>
      </c>
      <c r="G437" t="s">
        <v>1332</v>
      </c>
      <c r="H437" t="s">
        <v>623</v>
      </c>
      <c r="J437" t="s">
        <v>532</v>
      </c>
      <c r="K437">
        <v>75000</v>
      </c>
      <c r="L437">
        <v>0</v>
      </c>
      <c r="M437" t="s">
        <v>660</v>
      </c>
    </row>
    <row r="438" spans="1:13" x14ac:dyDescent="0.3">
      <c r="A438" t="str">
        <f t="shared" si="12"/>
        <v>1Bromley</v>
      </c>
      <c r="B438">
        <f t="shared" si="13"/>
        <v>1</v>
      </c>
      <c r="C438" t="s">
        <v>70</v>
      </c>
      <c r="D438" t="s">
        <v>648</v>
      </c>
      <c r="E438">
        <v>1</v>
      </c>
      <c r="F438" t="s">
        <v>1333</v>
      </c>
      <c r="G438" t="s">
        <v>1334</v>
      </c>
      <c r="H438" t="s">
        <v>613</v>
      </c>
      <c r="I438" t="s">
        <v>591</v>
      </c>
      <c r="J438" t="s">
        <v>554</v>
      </c>
      <c r="K438">
        <v>216000</v>
      </c>
      <c r="L438">
        <v>60</v>
      </c>
      <c r="M438" t="s">
        <v>660</v>
      </c>
    </row>
    <row r="439" spans="1:13" x14ac:dyDescent="0.3">
      <c r="A439" t="str">
        <f t="shared" si="12"/>
        <v>2Bromley</v>
      </c>
      <c r="B439">
        <f t="shared" si="13"/>
        <v>2</v>
      </c>
      <c r="C439" t="s">
        <v>70</v>
      </c>
      <c r="D439" t="s">
        <v>648</v>
      </c>
      <c r="E439">
        <v>4</v>
      </c>
      <c r="F439" t="s">
        <v>1335</v>
      </c>
      <c r="G439" t="s">
        <v>1336</v>
      </c>
      <c r="H439" t="s">
        <v>639</v>
      </c>
      <c r="I439" t="s">
        <v>653</v>
      </c>
      <c r="J439" t="s">
        <v>554</v>
      </c>
      <c r="K439">
        <v>71300</v>
      </c>
      <c r="L439" t="s">
        <v>653</v>
      </c>
      <c r="M439" t="s">
        <v>654</v>
      </c>
    </row>
    <row r="440" spans="1:13" x14ac:dyDescent="0.3">
      <c r="A440" t="str">
        <f t="shared" si="12"/>
        <v>3Bromley</v>
      </c>
      <c r="B440">
        <f t="shared" si="13"/>
        <v>3</v>
      </c>
      <c r="C440" t="s">
        <v>70</v>
      </c>
      <c r="D440" t="s">
        <v>648</v>
      </c>
      <c r="E440">
        <v>46</v>
      </c>
      <c r="F440" t="s">
        <v>1337</v>
      </c>
      <c r="G440" t="s">
        <v>1338</v>
      </c>
      <c r="H440" t="s">
        <v>528</v>
      </c>
      <c r="I440" t="s">
        <v>557</v>
      </c>
      <c r="J440" t="s">
        <v>532</v>
      </c>
      <c r="K440">
        <v>400000</v>
      </c>
      <c r="L440">
        <v>445</v>
      </c>
      <c r="M440" t="s">
        <v>682</v>
      </c>
    </row>
    <row r="441" spans="1:13" x14ac:dyDescent="0.3">
      <c r="A441" t="str">
        <f t="shared" si="12"/>
        <v>4Bromley</v>
      </c>
      <c r="B441">
        <f t="shared" si="13"/>
        <v>4</v>
      </c>
      <c r="C441" t="s">
        <v>70</v>
      </c>
      <c r="D441" t="s">
        <v>648</v>
      </c>
      <c r="E441">
        <v>48</v>
      </c>
      <c r="F441" t="s">
        <v>1339</v>
      </c>
      <c r="G441" t="s">
        <v>1340</v>
      </c>
      <c r="H441" t="s">
        <v>613</v>
      </c>
      <c r="I441" t="s">
        <v>580</v>
      </c>
      <c r="J441" t="s">
        <v>532</v>
      </c>
      <c r="K441">
        <v>75000</v>
      </c>
      <c r="L441" t="s">
        <v>653</v>
      </c>
      <c r="M441" t="s">
        <v>660</v>
      </c>
    </row>
    <row r="442" spans="1:13" x14ac:dyDescent="0.3">
      <c r="A442" t="str">
        <f t="shared" si="12"/>
        <v>5Bromley</v>
      </c>
      <c r="B442">
        <f t="shared" si="13"/>
        <v>5</v>
      </c>
      <c r="C442" t="s">
        <v>70</v>
      </c>
      <c r="D442" t="s">
        <v>648</v>
      </c>
      <c r="E442">
        <v>52</v>
      </c>
      <c r="F442" t="s">
        <v>1246</v>
      </c>
      <c r="G442" t="s">
        <v>1341</v>
      </c>
      <c r="H442" t="s">
        <v>550</v>
      </c>
      <c r="I442" t="s">
        <v>557</v>
      </c>
      <c r="J442" t="s">
        <v>532</v>
      </c>
      <c r="K442">
        <v>215000</v>
      </c>
      <c r="L442">
        <v>306</v>
      </c>
      <c r="M442" t="s">
        <v>660</v>
      </c>
    </row>
    <row r="443" spans="1:13" x14ac:dyDescent="0.3">
      <c r="A443" t="str">
        <f t="shared" si="12"/>
        <v>6Bromley</v>
      </c>
      <c r="B443">
        <f t="shared" si="13"/>
        <v>6</v>
      </c>
      <c r="C443" t="s">
        <v>70</v>
      </c>
      <c r="D443" t="s">
        <v>648</v>
      </c>
      <c r="E443">
        <v>57</v>
      </c>
      <c r="F443" t="s">
        <v>1342</v>
      </c>
      <c r="G443" t="s">
        <v>1343</v>
      </c>
      <c r="H443" t="s">
        <v>613</v>
      </c>
      <c r="I443" t="s">
        <v>591</v>
      </c>
      <c r="J443" t="s">
        <v>554</v>
      </c>
      <c r="K443">
        <v>550000</v>
      </c>
      <c r="L443">
        <v>0</v>
      </c>
      <c r="M443" t="s">
        <v>660</v>
      </c>
    </row>
    <row r="444" spans="1:13" x14ac:dyDescent="0.3">
      <c r="A444" t="str">
        <f t="shared" si="12"/>
        <v>7Bromley</v>
      </c>
      <c r="B444">
        <f t="shared" si="13"/>
        <v>7</v>
      </c>
      <c r="C444" t="s">
        <v>70</v>
      </c>
      <c r="D444" t="s">
        <v>648</v>
      </c>
      <c r="E444">
        <v>46</v>
      </c>
      <c r="F444" t="s">
        <v>1344</v>
      </c>
      <c r="G444" t="s">
        <v>1345</v>
      </c>
      <c r="H444" t="s">
        <v>613</v>
      </c>
      <c r="I444" t="s">
        <v>557</v>
      </c>
      <c r="J444" t="s">
        <v>554</v>
      </c>
      <c r="K444">
        <v>600000</v>
      </c>
      <c r="L444">
        <v>0</v>
      </c>
      <c r="M444" t="s">
        <v>660</v>
      </c>
    </row>
    <row r="445" spans="1:13" x14ac:dyDescent="0.3">
      <c r="A445" t="str">
        <f t="shared" si="12"/>
        <v>8Bromley</v>
      </c>
      <c r="B445">
        <f t="shared" si="13"/>
        <v>8</v>
      </c>
      <c r="C445" t="s">
        <v>70</v>
      </c>
      <c r="D445" t="s">
        <v>648</v>
      </c>
      <c r="E445">
        <v>59</v>
      </c>
      <c r="F445" t="s">
        <v>1346</v>
      </c>
      <c r="G445" t="s">
        <v>1347</v>
      </c>
      <c r="H445" t="s">
        <v>588</v>
      </c>
      <c r="I445" t="s">
        <v>537</v>
      </c>
      <c r="J445" t="s">
        <v>554</v>
      </c>
      <c r="K445">
        <v>159000</v>
      </c>
      <c r="L445">
        <v>0</v>
      </c>
      <c r="M445" t="s">
        <v>660</v>
      </c>
    </row>
    <row r="446" spans="1:13" x14ac:dyDescent="0.3">
      <c r="A446" t="str">
        <f t="shared" si="12"/>
        <v>9Bromley</v>
      </c>
      <c r="B446">
        <f t="shared" si="13"/>
        <v>9</v>
      </c>
      <c r="C446" t="s">
        <v>70</v>
      </c>
      <c r="D446" t="s">
        <v>648</v>
      </c>
      <c r="E446">
        <v>60</v>
      </c>
      <c r="F446" t="s">
        <v>1348</v>
      </c>
      <c r="G446" t="s">
        <v>1349</v>
      </c>
      <c r="H446" t="s">
        <v>613</v>
      </c>
      <c r="I446" t="s">
        <v>580</v>
      </c>
      <c r="J446" t="s">
        <v>554</v>
      </c>
      <c r="K446">
        <v>60300</v>
      </c>
      <c r="L446">
        <v>0</v>
      </c>
      <c r="M446" t="s">
        <v>660</v>
      </c>
    </row>
    <row r="447" spans="1:13" x14ac:dyDescent="0.3">
      <c r="A447" t="str">
        <f t="shared" si="12"/>
        <v>10Bromley</v>
      </c>
      <c r="B447">
        <f t="shared" si="13"/>
        <v>10</v>
      </c>
      <c r="C447" t="s">
        <v>70</v>
      </c>
      <c r="D447" t="s">
        <v>648</v>
      </c>
      <c r="E447">
        <v>61</v>
      </c>
      <c r="F447" t="s">
        <v>1350</v>
      </c>
      <c r="G447" t="s">
        <v>1351</v>
      </c>
      <c r="H447" t="s">
        <v>613</v>
      </c>
      <c r="I447" t="s">
        <v>591</v>
      </c>
      <c r="J447" t="s">
        <v>554</v>
      </c>
      <c r="K447">
        <v>106920</v>
      </c>
      <c r="L447">
        <v>0</v>
      </c>
      <c r="M447" t="s">
        <v>660</v>
      </c>
    </row>
    <row r="448" spans="1:13" x14ac:dyDescent="0.3">
      <c r="A448" t="str">
        <f t="shared" si="12"/>
        <v>11Bromley</v>
      </c>
      <c r="B448">
        <f t="shared" si="13"/>
        <v>11</v>
      </c>
      <c r="C448" t="s">
        <v>70</v>
      </c>
      <c r="D448" t="s">
        <v>648</v>
      </c>
      <c r="E448">
        <v>62</v>
      </c>
      <c r="F448" t="s">
        <v>1352</v>
      </c>
      <c r="G448" t="s">
        <v>1353</v>
      </c>
      <c r="H448" t="s">
        <v>623</v>
      </c>
      <c r="I448" t="s">
        <v>570</v>
      </c>
      <c r="J448" t="s">
        <v>554</v>
      </c>
      <c r="K448">
        <v>70961</v>
      </c>
      <c r="L448">
        <v>0</v>
      </c>
      <c r="M448" t="s">
        <v>660</v>
      </c>
    </row>
    <row r="449" spans="1:13" x14ac:dyDescent="0.3">
      <c r="A449" t="str">
        <f t="shared" si="12"/>
        <v>12Bromley</v>
      </c>
      <c r="B449">
        <f t="shared" si="13"/>
        <v>12</v>
      </c>
      <c r="C449" t="s">
        <v>70</v>
      </c>
      <c r="D449" t="s">
        <v>648</v>
      </c>
      <c r="E449">
        <v>63</v>
      </c>
      <c r="F449" t="s">
        <v>1354</v>
      </c>
      <c r="G449" t="s">
        <v>1355</v>
      </c>
      <c r="H449" t="s">
        <v>619</v>
      </c>
      <c r="I449" t="s">
        <v>541</v>
      </c>
      <c r="J449" t="s">
        <v>532</v>
      </c>
      <c r="K449">
        <v>209117</v>
      </c>
      <c r="L449">
        <v>490</v>
      </c>
      <c r="M449" t="s">
        <v>657</v>
      </c>
    </row>
    <row r="450" spans="1:13" x14ac:dyDescent="0.3">
      <c r="A450" t="str">
        <f t="shared" si="12"/>
        <v>13Bromley</v>
      </c>
      <c r="B450">
        <f t="shared" si="13"/>
        <v>13</v>
      </c>
      <c r="C450" t="s">
        <v>70</v>
      </c>
      <c r="D450" t="s">
        <v>648</v>
      </c>
      <c r="E450">
        <v>64</v>
      </c>
      <c r="F450" t="s">
        <v>1356</v>
      </c>
      <c r="G450" t="s">
        <v>1357</v>
      </c>
      <c r="H450" t="s">
        <v>638</v>
      </c>
      <c r="I450" t="s">
        <v>612</v>
      </c>
      <c r="J450" t="s">
        <v>532</v>
      </c>
      <c r="K450">
        <v>907226</v>
      </c>
      <c r="L450">
        <v>312</v>
      </c>
      <c r="M450" t="s">
        <v>663</v>
      </c>
    </row>
    <row r="451" spans="1:13" x14ac:dyDescent="0.3">
      <c r="A451" t="str">
        <f t="shared" ref="A451:A514" si="14">B451&amp;C451</f>
        <v>14Bromley</v>
      </c>
      <c r="B451">
        <f t="shared" ref="B451:B514" si="15">IF(C451=C450, B450+1, 1)</f>
        <v>14</v>
      </c>
      <c r="C451" t="s">
        <v>70</v>
      </c>
      <c r="D451" t="s">
        <v>648</v>
      </c>
      <c r="E451">
        <v>52</v>
      </c>
      <c r="F451" t="s">
        <v>1246</v>
      </c>
      <c r="G451" t="s">
        <v>1341</v>
      </c>
      <c r="H451" t="s">
        <v>550</v>
      </c>
      <c r="I451" t="s">
        <v>557</v>
      </c>
      <c r="J451" t="s">
        <v>554</v>
      </c>
      <c r="K451">
        <v>215000</v>
      </c>
      <c r="L451">
        <v>306</v>
      </c>
      <c r="M451" t="s">
        <v>660</v>
      </c>
    </row>
    <row r="452" spans="1:13" x14ac:dyDescent="0.3">
      <c r="A452" t="str">
        <f t="shared" si="14"/>
        <v>15Bromley</v>
      </c>
      <c r="B452">
        <f t="shared" si="15"/>
        <v>15</v>
      </c>
      <c r="C452" t="s">
        <v>70</v>
      </c>
      <c r="D452" t="s">
        <v>648</v>
      </c>
      <c r="E452">
        <v>63</v>
      </c>
      <c r="F452" t="s">
        <v>1354</v>
      </c>
      <c r="G452" t="s">
        <v>1355</v>
      </c>
      <c r="H452" t="s">
        <v>619</v>
      </c>
      <c r="I452" t="s">
        <v>541</v>
      </c>
      <c r="J452" t="s">
        <v>554</v>
      </c>
      <c r="K452">
        <v>200000</v>
      </c>
      <c r="L452">
        <v>470</v>
      </c>
      <c r="M452" t="s">
        <v>657</v>
      </c>
    </row>
    <row r="453" spans="1:13" x14ac:dyDescent="0.3">
      <c r="A453" t="str">
        <f t="shared" si="14"/>
        <v>16Bromley</v>
      </c>
      <c r="B453">
        <f t="shared" si="15"/>
        <v>16</v>
      </c>
      <c r="C453" t="s">
        <v>70</v>
      </c>
      <c r="D453" t="s">
        <v>648</v>
      </c>
      <c r="E453">
        <v>64</v>
      </c>
      <c r="F453" t="s">
        <v>1356</v>
      </c>
      <c r="G453" t="s">
        <v>1357</v>
      </c>
      <c r="H453" t="s">
        <v>638</v>
      </c>
      <c r="I453" t="s">
        <v>612</v>
      </c>
      <c r="J453" t="s">
        <v>554</v>
      </c>
      <c r="K453">
        <v>63923</v>
      </c>
      <c r="L453">
        <v>24</v>
      </c>
      <c r="M453" t="s">
        <v>663</v>
      </c>
    </row>
    <row r="454" spans="1:13" x14ac:dyDescent="0.3">
      <c r="A454" t="str">
        <f t="shared" si="14"/>
        <v>17Bromley</v>
      </c>
      <c r="B454">
        <f t="shared" si="15"/>
        <v>17</v>
      </c>
      <c r="C454" t="s">
        <v>70</v>
      </c>
      <c r="D454" t="s">
        <v>648</v>
      </c>
      <c r="E454">
        <v>53</v>
      </c>
      <c r="F454" t="s">
        <v>1358</v>
      </c>
      <c r="G454" t="s">
        <v>1359</v>
      </c>
      <c r="H454" t="s">
        <v>613</v>
      </c>
      <c r="I454" t="s">
        <v>591</v>
      </c>
      <c r="J454" t="s">
        <v>554</v>
      </c>
      <c r="K454">
        <v>484010</v>
      </c>
      <c r="L454">
        <v>0</v>
      </c>
      <c r="M454" t="s">
        <v>660</v>
      </c>
    </row>
    <row r="455" spans="1:13" x14ac:dyDescent="0.3">
      <c r="A455" t="str">
        <f t="shared" si="14"/>
        <v>1Wakefield</v>
      </c>
      <c r="B455">
        <f t="shared" si="15"/>
        <v>1</v>
      </c>
      <c r="C455" t="s">
        <v>304</v>
      </c>
      <c r="D455" t="s">
        <v>729</v>
      </c>
      <c r="E455">
        <v>85</v>
      </c>
      <c r="F455" t="s">
        <v>1360</v>
      </c>
      <c r="G455" t="s">
        <v>1361</v>
      </c>
      <c r="H455" t="s">
        <v>921</v>
      </c>
      <c r="I455" t="s">
        <v>557</v>
      </c>
      <c r="J455" t="s">
        <v>554</v>
      </c>
      <c r="K455">
        <v>1363019</v>
      </c>
      <c r="L455">
        <v>204</v>
      </c>
      <c r="M455" t="s">
        <v>651</v>
      </c>
    </row>
    <row r="456" spans="1:13" x14ac:dyDescent="0.3">
      <c r="A456" t="str">
        <f t="shared" si="14"/>
        <v>2Wakefield</v>
      </c>
      <c r="B456">
        <f t="shared" si="15"/>
        <v>2</v>
      </c>
      <c r="C456" t="s">
        <v>304</v>
      </c>
      <c r="D456" t="s">
        <v>729</v>
      </c>
      <c r="E456">
        <v>86</v>
      </c>
      <c r="F456" t="s">
        <v>1362</v>
      </c>
      <c r="G456" t="s">
        <v>1361</v>
      </c>
      <c r="H456" t="s">
        <v>921</v>
      </c>
      <c r="I456" t="s">
        <v>557</v>
      </c>
      <c r="J456" t="s">
        <v>532</v>
      </c>
      <c r="K456">
        <v>1433340</v>
      </c>
      <c r="L456">
        <v>69</v>
      </c>
      <c r="M456" t="s">
        <v>651</v>
      </c>
    </row>
    <row r="457" spans="1:13" x14ac:dyDescent="0.3">
      <c r="A457" t="str">
        <f t="shared" si="14"/>
        <v>3Wakefield</v>
      </c>
      <c r="B457">
        <f t="shared" si="15"/>
        <v>3</v>
      </c>
      <c r="C457" t="s">
        <v>304</v>
      </c>
      <c r="D457" t="s">
        <v>729</v>
      </c>
      <c r="E457">
        <v>87</v>
      </c>
      <c r="F457" t="s">
        <v>1363</v>
      </c>
      <c r="G457" t="s">
        <v>1364</v>
      </c>
      <c r="H457" t="s">
        <v>619</v>
      </c>
      <c r="I457" t="s">
        <v>557</v>
      </c>
      <c r="J457" t="s">
        <v>532</v>
      </c>
      <c r="K457">
        <v>304780.02495533455</v>
      </c>
      <c r="L457">
        <v>5440</v>
      </c>
      <c r="M457" t="s">
        <v>657</v>
      </c>
    </row>
    <row r="458" spans="1:13" x14ac:dyDescent="0.3">
      <c r="A458" t="str">
        <f t="shared" si="14"/>
        <v>4Wakefield</v>
      </c>
      <c r="B458">
        <f t="shared" si="15"/>
        <v>4</v>
      </c>
      <c r="C458" t="s">
        <v>304</v>
      </c>
      <c r="D458" t="s">
        <v>729</v>
      </c>
      <c r="E458">
        <v>88</v>
      </c>
      <c r="F458" t="s">
        <v>1365</v>
      </c>
      <c r="G458" t="s">
        <v>1366</v>
      </c>
      <c r="H458" t="s">
        <v>631</v>
      </c>
      <c r="I458" t="s">
        <v>557</v>
      </c>
      <c r="J458" t="s">
        <v>532</v>
      </c>
      <c r="K458">
        <v>168333.34711643803</v>
      </c>
      <c r="L458">
        <v>14</v>
      </c>
      <c r="M458" t="s">
        <v>525</v>
      </c>
    </row>
    <row r="459" spans="1:13" x14ac:dyDescent="0.3">
      <c r="A459" t="str">
        <f t="shared" si="14"/>
        <v>5Wakefield</v>
      </c>
      <c r="B459">
        <f t="shared" si="15"/>
        <v>5</v>
      </c>
      <c r="C459" t="s">
        <v>304</v>
      </c>
      <c r="D459" t="s">
        <v>729</v>
      </c>
      <c r="E459">
        <v>89</v>
      </c>
      <c r="F459" t="s">
        <v>1365</v>
      </c>
      <c r="G459" t="s">
        <v>1366</v>
      </c>
      <c r="H459" t="s">
        <v>631</v>
      </c>
      <c r="I459" t="s">
        <v>557</v>
      </c>
      <c r="J459" t="s">
        <v>554</v>
      </c>
      <c r="K459">
        <v>517710.04239000683</v>
      </c>
      <c r="L459">
        <v>13</v>
      </c>
      <c r="M459" t="s">
        <v>525</v>
      </c>
    </row>
    <row r="460" spans="1:13" x14ac:dyDescent="0.3">
      <c r="A460" t="str">
        <f t="shared" si="14"/>
        <v>6Wakefield</v>
      </c>
      <c r="B460">
        <f t="shared" si="15"/>
        <v>6</v>
      </c>
      <c r="C460" t="s">
        <v>304</v>
      </c>
      <c r="D460" t="s">
        <v>729</v>
      </c>
      <c r="E460">
        <v>90</v>
      </c>
      <c r="F460" t="s">
        <v>1367</v>
      </c>
      <c r="G460" t="s">
        <v>1368</v>
      </c>
      <c r="H460" t="s">
        <v>921</v>
      </c>
      <c r="I460" t="s">
        <v>557</v>
      </c>
      <c r="J460" t="s">
        <v>532</v>
      </c>
      <c r="K460">
        <v>388491.69847629825</v>
      </c>
      <c r="L460">
        <v>24</v>
      </c>
      <c r="M460" t="s">
        <v>651</v>
      </c>
    </row>
    <row r="461" spans="1:13" x14ac:dyDescent="0.3">
      <c r="A461" t="str">
        <f t="shared" si="14"/>
        <v>7Wakefield</v>
      </c>
      <c r="B461">
        <f t="shared" si="15"/>
        <v>7</v>
      </c>
      <c r="C461" t="s">
        <v>304</v>
      </c>
      <c r="D461" t="s">
        <v>729</v>
      </c>
      <c r="E461">
        <v>91</v>
      </c>
      <c r="F461" t="s">
        <v>1369</v>
      </c>
      <c r="G461" t="s">
        <v>1370</v>
      </c>
      <c r="H461" t="s">
        <v>631</v>
      </c>
      <c r="I461" t="s">
        <v>557</v>
      </c>
      <c r="J461" t="s">
        <v>554</v>
      </c>
      <c r="K461">
        <v>103928.34184296758</v>
      </c>
      <c r="L461">
        <v>1400</v>
      </c>
      <c r="M461" t="s">
        <v>525</v>
      </c>
    </row>
    <row r="462" spans="1:13" x14ac:dyDescent="0.3">
      <c r="A462" t="str">
        <f t="shared" si="14"/>
        <v>8Wakefield</v>
      </c>
      <c r="B462">
        <f t="shared" si="15"/>
        <v>8</v>
      </c>
      <c r="C462" t="s">
        <v>304</v>
      </c>
      <c r="D462" t="s">
        <v>729</v>
      </c>
      <c r="E462">
        <v>92</v>
      </c>
      <c r="F462" t="s">
        <v>1371</v>
      </c>
      <c r="G462" t="s">
        <v>1372</v>
      </c>
      <c r="H462" t="s">
        <v>528</v>
      </c>
      <c r="I462" t="s">
        <v>575</v>
      </c>
      <c r="J462" t="s">
        <v>532</v>
      </c>
      <c r="K462">
        <v>166666.680313305</v>
      </c>
      <c r="L462">
        <v>1923</v>
      </c>
      <c r="M462" t="s">
        <v>682</v>
      </c>
    </row>
    <row r="463" spans="1:13" x14ac:dyDescent="0.3">
      <c r="A463" t="str">
        <f t="shared" si="14"/>
        <v>9Wakefield</v>
      </c>
      <c r="B463">
        <f t="shared" si="15"/>
        <v>9</v>
      </c>
      <c r="C463" t="s">
        <v>304</v>
      </c>
      <c r="D463" t="s">
        <v>729</v>
      </c>
      <c r="E463">
        <v>93</v>
      </c>
      <c r="F463" t="s">
        <v>1371</v>
      </c>
      <c r="G463" t="s">
        <v>1372</v>
      </c>
      <c r="H463" t="s">
        <v>528</v>
      </c>
      <c r="I463" t="s">
        <v>575</v>
      </c>
      <c r="J463" t="s">
        <v>554</v>
      </c>
      <c r="K463">
        <v>250000.02046995747</v>
      </c>
      <c r="L463">
        <v>1923</v>
      </c>
      <c r="M463" t="s">
        <v>682</v>
      </c>
    </row>
    <row r="464" spans="1:13" x14ac:dyDescent="0.3">
      <c r="A464" t="str">
        <f t="shared" si="14"/>
        <v>10Wakefield</v>
      </c>
      <c r="B464">
        <f t="shared" si="15"/>
        <v>10</v>
      </c>
      <c r="C464" t="s">
        <v>304</v>
      </c>
      <c r="D464" t="s">
        <v>729</v>
      </c>
      <c r="E464">
        <v>94</v>
      </c>
      <c r="F464" t="s">
        <v>1373</v>
      </c>
      <c r="G464" t="s">
        <v>1372</v>
      </c>
      <c r="H464" t="s">
        <v>528</v>
      </c>
      <c r="I464" t="s">
        <v>534</v>
      </c>
      <c r="J464" t="s">
        <v>554</v>
      </c>
      <c r="K464">
        <v>82798.340112846781</v>
      </c>
      <c r="L464">
        <v>563.5</v>
      </c>
      <c r="M464" t="s">
        <v>682</v>
      </c>
    </row>
    <row r="465" spans="1:13" x14ac:dyDescent="0.3">
      <c r="A465" t="str">
        <f t="shared" si="14"/>
        <v>11Wakefield</v>
      </c>
      <c r="B465">
        <f t="shared" si="15"/>
        <v>11</v>
      </c>
      <c r="C465" t="s">
        <v>304</v>
      </c>
      <c r="D465" t="s">
        <v>729</v>
      </c>
      <c r="E465">
        <v>95</v>
      </c>
      <c r="F465" t="s">
        <v>1374</v>
      </c>
      <c r="G465" t="s">
        <v>1375</v>
      </c>
      <c r="H465" t="s">
        <v>639</v>
      </c>
      <c r="I465" t="s">
        <v>830</v>
      </c>
      <c r="J465" t="s">
        <v>532</v>
      </c>
      <c r="K465">
        <v>550000.04503390647</v>
      </c>
      <c r="L465">
        <v>1.5</v>
      </c>
      <c r="M465" t="s">
        <v>654</v>
      </c>
    </row>
    <row r="466" spans="1:13" x14ac:dyDescent="0.3">
      <c r="A466" t="str">
        <f t="shared" si="14"/>
        <v>12Wakefield</v>
      </c>
      <c r="B466">
        <f t="shared" si="15"/>
        <v>12</v>
      </c>
      <c r="C466" t="s">
        <v>304</v>
      </c>
      <c r="D466" t="s">
        <v>729</v>
      </c>
      <c r="E466">
        <v>96</v>
      </c>
      <c r="F466" t="s">
        <v>1374</v>
      </c>
      <c r="G466" t="s">
        <v>1376</v>
      </c>
      <c r="H466" t="s">
        <v>639</v>
      </c>
      <c r="I466" t="s">
        <v>830</v>
      </c>
      <c r="J466" t="s">
        <v>532</v>
      </c>
      <c r="K466">
        <v>50000.004093991498</v>
      </c>
      <c r="L466">
        <v>2</v>
      </c>
      <c r="M466" t="s">
        <v>654</v>
      </c>
    </row>
    <row r="467" spans="1:13" x14ac:dyDescent="0.3">
      <c r="A467" t="str">
        <f t="shared" si="14"/>
        <v>13Wakefield</v>
      </c>
      <c r="B467">
        <f t="shared" si="15"/>
        <v>13</v>
      </c>
      <c r="C467" t="s">
        <v>304</v>
      </c>
      <c r="D467" t="s">
        <v>729</v>
      </c>
      <c r="E467">
        <v>97</v>
      </c>
      <c r="F467" t="s">
        <v>1374</v>
      </c>
      <c r="G467" t="s">
        <v>1377</v>
      </c>
      <c r="H467" t="s">
        <v>639</v>
      </c>
      <c r="I467" t="s">
        <v>830</v>
      </c>
      <c r="J467" t="s">
        <v>532</v>
      </c>
      <c r="K467">
        <v>83333.340156652499</v>
      </c>
      <c r="L467">
        <v>10</v>
      </c>
      <c r="M467" t="s">
        <v>654</v>
      </c>
    </row>
    <row r="468" spans="1:13" x14ac:dyDescent="0.3">
      <c r="A468" t="str">
        <f t="shared" si="14"/>
        <v>14Wakefield</v>
      </c>
      <c r="B468">
        <f t="shared" si="15"/>
        <v>14</v>
      </c>
      <c r="C468" t="s">
        <v>304</v>
      </c>
      <c r="D468" t="s">
        <v>729</v>
      </c>
      <c r="E468">
        <v>98</v>
      </c>
      <c r="F468" t="s">
        <v>1374</v>
      </c>
      <c r="G468" t="s">
        <v>1378</v>
      </c>
      <c r="H468" t="s">
        <v>639</v>
      </c>
      <c r="I468" t="s">
        <v>830</v>
      </c>
      <c r="J468" t="s">
        <v>554</v>
      </c>
      <c r="K468">
        <v>354965.02906447381</v>
      </c>
      <c r="L468">
        <v>1</v>
      </c>
      <c r="M468" t="s">
        <v>654</v>
      </c>
    </row>
    <row r="469" spans="1:13" x14ac:dyDescent="0.3">
      <c r="A469" t="str">
        <f t="shared" si="14"/>
        <v>15Wakefield</v>
      </c>
      <c r="B469">
        <f t="shared" si="15"/>
        <v>15</v>
      </c>
      <c r="C469" t="s">
        <v>304</v>
      </c>
      <c r="D469" t="s">
        <v>729</v>
      </c>
      <c r="E469">
        <v>101</v>
      </c>
      <c r="F469" t="s">
        <v>1374</v>
      </c>
      <c r="G469" t="s">
        <v>1379</v>
      </c>
      <c r="H469" t="s">
        <v>639</v>
      </c>
      <c r="I469" t="s">
        <v>830</v>
      </c>
      <c r="J469" t="s">
        <v>532</v>
      </c>
      <c r="K469">
        <v>82798.340112846781</v>
      </c>
      <c r="L469" t="s">
        <v>653</v>
      </c>
      <c r="M469" t="s">
        <v>654</v>
      </c>
    </row>
    <row r="470" spans="1:13" x14ac:dyDescent="0.3">
      <c r="A470" t="str">
        <f t="shared" si="14"/>
        <v>16Wakefield</v>
      </c>
      <c r="B470">
        <f t="shared" si="15"/>
        <v>16</v>
      </c>
      <c r="C470" t="s">
        <v>304</v>
      </c>
      <c r="D470" t="s">
        <v>729</v>
      </c>
      <c r="E470">
        <v>102</v>
      </c>
      <c r="F470" t="s">
        <v>1380</v>
      </c>
      <c r="G470" t="s">
        <v>1257</v>
      </c>
      <c r="H470" t="s">
        <v>588</v>
      </c>
      <c r="I470" t="s">
        <v>830</v>
      </c>
      <c r="J470" t="s">
        <v>554</v>
      </c>
      <c r="K470">
        <v>550000.04503390647</v>
      </c>
      <c r="L470">
        <v>0</v>
      </c>
      <c r="M470" t="s">
        <v>660</v>
      </c>
    </row>
    <row r="471" spans="1:13" x14ac:dyDescent="0.3">
      <c r="A471" t="str">
        <f t="shared" si="14"/>
        <v>17Wakefield</v>
      </c>
      <c r="B471">
        <f t="shared" si="15"/>
        <v>17</v>
      </c>
      <c r="C471" t="s">
        <v>304</v>
      </c>
      <c r="D471" t="s">
        <v>729</v>
      </c>
      <c r="E471">
        <v>103</v>
      </c>
      <c r="F471" t="s">
        <v>1381</v>
      </c>
      <c r="G471" t="s">
        <v>1382</v>
      </c>
      <c r="H471" t="s">
        <v>588</v>
      </c>
      <c r="I471" t="s">
        <v>830</v>
      </c>
      <c r="J471" t="s">
        <v>554</v>
      </c>
      <c r="K471">
        <v>50000.004093991498</v>
      </c>
      <c r="L471">
        <v>0</v>
      </c>
      <c r="M471" t="s">
        <v>660</v>
      </c>
    </row>
    <row r="472" spans="1:13" x14ac:dyDescent="0.3">
      <c r="A472" t="str">
        <f t="shared" si="14"/>
        <v>18Wakefield</v>
      </c>
      <c r="B472">
        <f t="shared" si="15"/>
        <v>18</v>
      </c>
      <c r="C472" t="s">
        <v>304</v>
      </c>
      <c r="D472" t="s">
        <v>729</v>
      </c>
      <c r="E472">
        <v>104</v>
      </c>
      <c r="F472" t="s">
        <v>1383</v>
      </c>
      <c r="G472" t="s">
        <v>1384</v>
      </c>
      <c r="H472" t="s">
        <v>588</v>
      </c>
      <c r="I472" t="s">
        <v>830</v>
      </c>
      <c r="J472" t="s">
        <v>554</v>
      </c>
      <c r="K472">
        <v>83333.340156652499</v>
      </c>
      <c r="L472">
        <v>0</v>
      </c>
      <c r="M472" t="s">
        <v>660</v>
      </c>
    </row>
    <row r="473" spans="1:13" x14ac:dyDescent="0.3">
      <c r="A473" t="str">
        <f t="shared" si="14"/>
        <v>19Wakefield</v>
      </c>
      <c r="B473">
        <f t="shared" si="15"/>
        <v>19</v>
      </c>
      <c r="C473" t="s">
        <v>304</v>
      </c>
      <c r="D473" t="s">
        <v>729</v>
      </c>
      <c r="E473">
        <v>105</v>
      </c>
      <c r="F473" t="s">
        <v>1385</v>
      </c>
      <c r="G473" t="s">
        <v>1386</v>
      </c>
      <c r="H473" t="s">
        <v>619</v>
      </c>
      <c r="I473" t="s">
        <v>557</v>
      </c>
      <c r="J473" t="s">
        <v>532</v>
      </c>
      <c r="K473">
        <v>354965.02906447381</v>
      </c>
      <c r="L473">
        <v>0</v>
      </c>
      <c r="M473" t="s">
        <v>657</v>
      </c>
    </row>
    <row r="474" spans="1:13" x14ac:dyDescent="0.3">
      <c r="A474" t="str">
        <f t="shared" si="14"/>
        <v>20Wakefield</v>
      </c>
      <c r="B474">
        <f t="shared" si="15"/>
        <v>20</v>
      </c>
      <c r="C474" t="s">
        <v>304</v>
      </c>
      <c r="D474" t="s">
        <v>729</v>
      </c>
      <c r="E474">
        <v>106</v>
      </c>
      <c r="F474" t="s">
        <v>1387</v>
      </c>
      <c r="G474" t="s">
        <v>1386</v>
      </c>
      <c r="H474" t="s">
        <v>619</v>
      </c>
      <c r="I474" t="s">
        <v>557</v>
      </c>
      <c r="J474" t="s">
        <v>554</v>
      </c>
      <c r="K474">
        <v>60000</v>
      </c>
      <c r="L474">
        <v>0</v>
      </c>
      <c r="M474" t="s">
        <v>657</v>
      </c>
    </row>
    <row r="475" spans="1:13" x14ac:dyDescent="0.3">
      <c r="A475" t="str">
        <f t="shared" si="14"/>
        <v>21Wakefield</v>
      </c>
      <c r="B475">
        <f t="shared" si="15"/>
        <v>21</v>
      </c>
      <c r="C475" t="s">
        <v>304</v>
      </c>
      <c r="D475" t="s">
        <v>729</v>
      </c>
      <c r="E475">
        <v>107</v>
      </c>
      <c r="F475" t="s">
        <v>1388</v>
      </c>
      <c r="G475" t="s">
        <v>1388</v>
      </c>
      <c r="H475" t="s">
        <v>638</v>
      </c>
      <c r="I475" t="s">
        <v>618</v>
      </c>
      <c r="J475" t="s">
        <v>532</v>
      </c>
      <c r="K475">
        <v>50000.004093991498</v>
      </c>
      <c r="L475">
        <v>1</v>
      </c>
      <c r="M475" t="s">
        <v>663</v>
      </c>
    </row>
    <row r="476" spans="1:13" x14ac:dyDescent="0.3">
      <c r="A476" t="str">
        <f t="shared" si="14"/>
        <v>22Wakefield</v>
      </c>
      <c r="B476">
        <f t="shared" si="15"/>
        <v>22</v>
      </c>
      <c r="C476" t="s">
        <v>304</v>
      </c>
      <c r="D476" t="s">
        <v>729</v>
      </c>
      <c r="E476">
        <v>108</v>
      </c>
      <c r="F476" t="s">
        <v>1389</v>
      </c>
      <c r="G476" t="s">
        <v>1389</v>
      </c>
      <c r="H476" t="s">
        <v>588</v>
      </c>
      <c r="I476" t="s">
        <v>557</v>
      </c>
      <c r="J476" t="s">
        <v>532</v>
      </c>
      <c r="K476">
        <v>83333.340156652499</v>
      </c>
      <c r="L476" t="s">
        <v>653</v>
      </c>
      <c r="M476" t="s">
        <v>660</v>
      </c>
    </row>
    <row r="477" spans="1:13" x14ac:dyDescent="0.3">
      <c r="A477" t="str">
        <f t="shared" si="14"/>
        <v>23Wakefield</v>
      </c>
      <c r="B477">
        <f t="shared" si="15"/>
        <v>23</v>
      </c>
      <c r="C477" t="s">
        <v>304</v>
      </c>
      <c r="D477" t="s">
        <v>729</v>
      </c>
      <c r="E477">
        <v>109</v>
      </c>
      <c r="F477" t="s">
        <v>1390</v>
      </c>
      <c r="G477" t="s">
        <v>1390</v>
      </c>
      <c r="H477" t="s">
        <v>921</v>
      </c>
      <c r="I477" t="s">
        <v>557</v>
      </c>
      <c r="J477" t="s">
        <v>532</v>
      </c>
      <c r="K477">
        <v>354965.02906447381</v>
      </c>
      <c r="L477">
        <v>300</v>
      </c>
      <c r="M477" t="s">
        <v>651</v>
      </c>
    </row>
    <row r="478" spans="1:13" x14ac:dyDescent="0.3">
      <c r="A478" t="str">
        <f t="shared" si="14"/>
        <v>1Norfolk</v>
      </c>
      <c r="B478">
        <f t="shared" si="15"/>
        <v>1</v>
      </c>
      <c r="C478" t="s">
        <v>202</v>
      </c>
      <c r="D478" t="s">
        <v>891</v>
      </c>
      <c r="E478">
        <v>82</v>
      </c>
      <c r="F478" t="s">
        <v>1391</v>
      </c>
      <c r="G478" t="s">
        <v>1392</v>
      </c>
      <c r="H478" t="s">
        <v>619</v>
      </c>
      <c r="I478" t="s">
        <v>581</v>
      </c>
      <c r="J478" t="s">
        <v>532</v>
      </c>
      <c r="K478">
        <v>1988000</v>
      </c>
      <c r="L478">
        <v>380</v>
      </c>
      <c r="M478" t="s">
        <v>657</v>
      </c>
    </row>
    <row r="479" spans="1:13" x14ac:dyDescent="0.3">
      <c r="A479" t="str">
        <f t="shared" si="14"/>
        <v>2Norfolk</v>
      </c>
      <c r="B479">
        <f t="shared" si="15"/>
        <v>2</v>
      </c>
      <c r="C479" t="s">
        <v>202</v>
      </c>
      <c r="D479" t="s">
        <v>891</v>
      </c>
      <c r="E479">
        <v>83</v>
      </c>
      <c r="F479" t="s">
        <v>1393</v>
      </c>
      <c r="G479" t="s">
        <v>1394</v>
      </c>
      <c r="H479" t="s">
        <v>623</v>
      </c>
      <c r="I479" t="s">
        <v>653</v>
      </c>
      <c r="J479" t="s">
        <v>532</v>
      </c>
      <c r="K479">
        <v>114423</v>
      </c>
      <c r="L479" t="s">
        <v>653</v>
      </c>
      <c r="M479" t="s">
        <v>660</v>
      </c>
    </row>
    <row r="480" spans="1:13" x14ac:dyDescent="0.3">
      <c r="A480" t="str">
        <f t="shared" si="14"/>
        <v>3Norfolk</v>
      </c>
      <c r="B480">
        <f t="shared" si="15"/>
        <v>3</v>
      </c>
      <c r="C480" t="s">
        <v>202</v>
      </c>
      <c r="D480" t="s">
        <v>891</v>
      </c>
      <c r="E480">
        <v>84</v>
      </c>
      <c r="F480" t="s">
        <v>1395</v>
      </c>
      <c r="G480" t="s">
        <v>1396</v>
      </c>
      <c r="H480" t="s">
        <v>571</v>
      </c>
      <c r="I480" t="s">
        <v>558</v>
      </c>
      <c r="J480" t="s">
        <v>532</v>
      </c>
      <c r="K480">
        <v>35000</v>
      </c>
      <c r="L480">
        <v>520</v>
      </c>
      <c r="M480" t="s">
        <v>719</v>
      </c>
    </row>
    <row r="481" spans="1:13" x14ac:dyDescent="0.3">
      <c r="A481" t="str">
        <f t="shared" si="14"/>
        <v>4Norfolk</v>
      </c>
      <c r="B481">
        <f t="shared" si="15"/>
        <v>4</v>
      </c>
      <c r="C481" t="s">
        <v>202</v>
      </c>
      <c r="D481" t="s">
        <v>891</v>
      </c>
      <c r="E481">
        <v>86</v>
      </c>
      <c r="F481" t="s">
        <v>1397</v>
      </c>
      <c r="G481" t="s">
        <v>1398</v>
      </c>
      <c r="H481" t="s">
        <v>605</v>
      </c>
      <c r="I481" t="s">
        <v>579</v>
      </c>
      <c r="J481" t="s">
        <v>532</v>
      </c>
      <c r="K481">
        <v>34822</v>
      </c>
      <c r="L481" t="s">
        <v>653</v>
      </c>
      <c r="M481" t="s">
        <v>660</v>
      </c>
    </row>
    <row r="482" spans="1:13" x14ac:dyDescent="0.3">
      <c r="A482" t="str">
        <f t="shared" si="14"/>
        <v>5Norfolk</v>
      </c>
      <c r="B482">
        <f t="shared" si="15"/>
        <v>5</v>
      </c>
      <c r="C482" t="s">
        <v>202</v>
      </c>
      <c r="D482" t="s">
        <v>891</v>
      </c>
      <c r="E482">
        <v>87</v>
      </c>
      <c r="F482" t="s">
        <v>1399</v>
      </c>
      <c r="G482" t="s">
        <v>1400</v>
      </c>
      <c r="H482" t="s">
        <v>613</v>
      </c>
      <c r="I482" t="s">
        <v>580</v>
      </c>
      <c r="J482" t="s">
        <v>532</v>
      </c>
      <c r="K482">
        <v>1200000</v>
      </c>
      <c r="L482" t="s">
        <v>653</v>
      </c>
      <c r="M482" t="s">
        <v>660</v>
      </c>
    </row>
    <row r="483" spans="1:13" x14ac:dyDescent="0.3">
      <c r="A483" t="str">
        <f t="shared" si="14"/>
        <v>6Norfolk</v>
      </c>
      <c r="B483">
        <f t="shared" si="15"/>
        <v>6</v>
      </c>
      <c r="C483" t="s">
        <v>202</v>
      </c>
      <c r="D483" t="s">
        <v>891</v>
      </c>
      <c r="E483">
        <v>52</v>
      </c>
      <c r="F483" t="s">
        <v>1401</v>
      </c>
      <c r="G483" t="s">
        <v>1402</v>
      </c>
      <c r="H483" t="s">
        <v>630</v>
      </c>
      <c r="I483" t="s">
        <v>543</v>
      </c>
      <c r="J483" t="s">
        <v>554</v>
      </c>
      <c r="K483">
        <v>2968775.301947583</v>
      </c>
      <c r="L483">
        <v>52</v>
      </c>
      <c r="M483" t="s">
        <v>651</v>
      </c>
    </row>
    <row r="484" spans="1:13" x14ac:dyDescent="0.3">
      <c r="A484" t="str">
        <f t="shared" si="14"/>
        <v>7Norfolk</v>
      </c>
      <c r="B484">
        <f t="shared" si="15"/>
        <v>7</v>
      </c>
      <c r="C484" t="s">
        <v>202</v>
      </c>
      <c r="D484" t="s">
        <v>891</v>
      </c>
      <c r="E484">
        <v>53</v>
      </c>
      <c r="F484" t="s">
        <v>1403</v>
      </c>
      <c r="G484" t="s">
        <v>1404</v>
      </c>
      <c r="H484" t="s">
        <v>613</v>
      </c>
      <c r="I484" t="s">
        <v>557</v>
      </c>
      <c r="J484" t="s">
        <v>554</v>
      </c>
      <c r="K484">
        <v>3588658.8426324581</v>
      </c>
      <c r="L484">
        <v>0</v>
      </c>
      <c r="M484" t="s">
        <v>660</v>
      </c>
    </row>
    <row r="485" spans="1:13" x14ac:dyDescent="0.3">
      <c r="A485" t="str">
        <f t="shared" si="14"/>
        <v>8Norfolk</v>
      </c>
      <c r="B485">
        <f t="shared" si="15"/>
        <v>8</v>
      </c>
      <c r="C485" t="s">
        <v>202</v>
      </c>
      <c r="D485" t="s">
        <v>891</v>
      </c>
      <c r="E485">
        <v>54</v>
      </c>
      <c r="F485" t="s">
        <v>1405</v>
      </c>
      <c r="G485" t="s">
        <v>1406</v>
      </c>
      <c r="H485" t="s">
        <v>619</v>
      </c>
      <c r="I485" t="s">
        <v>541</v>
      </c>
      <c r="J485" t="s">
        <v>554</v>
      </c>
      <c r="K485">
        <v>1782641.8571837931</v>
      </c>
      <c r="L485">
        <v>0</v>
      </c>
      <c r="M485" t="s">
        <v>657</v>
      </c>
    </row>
    <row r="486" spans="1:13" x14ac:dyDescent="0.3">
      <c r="A486" t="str">
        <f t="shared" si="14"/>
        <v>9Norfolk</v>
      </c>
      <c r="B486">
        <f t="shared" si="15"/>
        <v>9</v>
      </c>
      <c r="C486" t="s">
        <v>202</v>
      </c>
      <c r="D486" t="s">
        <v>891</v>
      </c>
      <c r="E486">
        <v>8901</v>
      </c>
      <c r="F486" t="s">
        <v>1407</v>
      </c>
      <c r="G486" t="s">
        <v>1408</v>
      </c>
      <c r="H486" t="s">
        <v>588</v>
      </c>
      <c r="I486" t="s">
        <v>577</v>
      </c>
      <c r="J486" t="s">
        <v>532</v>
      </c>
      <c r="K486">
        <v>497755</v>
      </c>
      <c r="L486">
        <v>0</v>
      </c>
      <c r="M486" t="s">
        <v>660</v>
      </c>
    </row>
    <row r="487" spans="1:13" x14ac:dyDescent="0.3">
      <c r="A487" t="str">
        <f t="shared" si="14"/>
        <v>10Norfolk</v>
      </c>
      <c r="B487">
        <f t="shared" si="15"/>
        <v>10</v>
      </c>
      <c r="C487" t="s">
        <v>202</v>
      </c>
      <c r="D487" t="s">
        <v>891</v>
      </c>
      <c r="E487">
        <v>8902</v>
      </c>
      <c r="F487" t="s">
        <v>1409</v>
      </c>
      <c r="G487" t="s">
        <v>1410</v>
      </c>
      <c r="H487" t="s">
        <v>631</v>
      </c>
      <c r="I487" t="s">
        <v>544</v>
      </c>
      <c r="J487" t="s">
        <v>532</v>
      </c>
      <c r="K487">
        <v>1829000</v>
      </c>
      <c r="L487">
        <v>400</v>
      </c>
      <c r="M487" t="s">
        <v>525</v>
      </c>
    </row>
    <row r="488" spans="1:13" x14ac:dyDescent="0.3">
      <c r="A488" t="str">
        <f t="shared" si="14"/>
        <v>11Norfolk</v>
      </c>
      <c r="B488">
        <f t="shared" si="15"/>
        <v>11</v>
      </c>
      <c r="C488" t="s">
        <v>202</v>
      </c>
      <c r="D488" t="s">
        <v>891</v>
      </c>
      <c r="E488">
        <v>8701</v>
      </c>
      <c r="F488" t="s">
        <v>1411</v>
      </c>
      <c r="G488" t="s">
        <v>1412</v>
      </c>
      <c r="H488" t="s">
        <v>613</v>
      </c>
      <c r="I488" t="s">
        <v>540</v>
      </c>
      <c r="J488" t="s">
        <v>532</v>
      </c>
      <c r="K488">
        <v>1032000</v>
      </c>
      <c r="L488">
        <v>0</v>
      </c>
      <c r="M488" t="s">
        <v>660</v>
      </c>
    </row>
    <row r="489" spans="1:13" x14ac:dyDescent="0.3">
      <c r="A489" t="str">
        <f t="shared" si="14"/>
        <v>12Norfolk</v>
      </c>
      <c r="B489">
        <f t="shared" si="15"/>
        <v>12</v>
      </c>
      <c r="C489" t="s">
        <v>202</v>
      </c>
      <c r="D489" t="s">
        <v>891</v>
      </c>
      <c r="E489">
        <v>88</v>
      </c>
      <c r="F489" t="s">
        <v>826</v>
      </c>
      <c r="G489" t="s">
        <v>1413</v>
      </c>
      <c r="H489" t="s">
        <v>639</v>
      </c>
      <c r="I489" t="s">
        <v>548</v>
      </c>
      <c r="J489" t="s">
        <v>532</v>
      </c>
      <c r="K489">
        <v>2376435</v>
      </c>
      <c r="L489">
        <v>0</v>
      </c>
      <c r="M489" t="s">
        <v>654</v>
      </c>
    </row>
    <row r="490" spans="1:13" x14ac:dyDescent="0.3">
      <c r="A490" t="str">
        <f t="shared" si="14"/>
        <v>13Norfolk</v>
      </c>
      <c r="B490">
        <f t="shared" si="15"/>
        <v>13</v>
      </c>
      <c r="C490" t="s">
        <v>202</v>
      </c>
      <c r="D490" t="s">
        <v>891</v>
      </c>
      <c r="E490">
        <v>9101</v>
      </c>
      <c r="F490" t="s">
        <v>1414</v>
      </c>
      <c r="G490" t="s">
        <v>1415</v>
      </c>
      <c r="H490" t="s">
        <v>588</v>
      </c>
      <c r="I490" t="s">
        <v>557</v>
      </c>
      <c r="J490" t="s">
        <v>532</v>
      </c>
      <c r="K490">
        <v>150000</v>
      </c>
      <c r="L490">
        <v>0</v>
      </c>
      <c r="M490" t="s">
        <v>660</v>
      </c>
    </row>
    <row r="491" spans="1:13" x14ac:dyDescent="0.3">
      <c r="A491" t="str">
        <f t="shared" si="14"/>
        <v>1Bracknell Forest</v>
      </c>
      <c r="B491">
        <f t="shared" si="15"/>
        <v>1</v>
      </c>
      <c r="C491" t="s">
        <v>60</v>
      </c>
      <c r="D491" t="s">
        <v>683</v>
      </c>
      <c r="E491">
        <v>69</v>
      </c>
      <c r="F491" t="s">
        <v>1416</v>
      </c>
      <c r="G491" t="s">
        <v>1417</v>
      </c>
      <c r="H491" t="s">
        <v>613</v>
      </c>
      <c r="I491" t="s">
        <v>591</v>
      </c>
      <c r="J491" t="s">
        <v>554</v>
      </c>
      <c r="K491">
        <v>75000</v>
      </c>
      <c r="L491" t="s">
        <v>653</v>
      </c>
      <c r="M491" t="s">
        <v>660</v>
      </c>
    </row>
    <row r="492" spans="1:13" x14ac:dyDescent="0.3">
      <c r="A492" t="str">
        <f t="shared" si="14"/>
        <v>2Bracknell Forest</v>
      </c>
      <c r="B492">
        <f t="shared" si="15"/>
        <v>2</v>
      </c>
      <c r="C492" t="s">
        <v>60</v>
      </c>
      <c r="D492" t="s">
        <v>683</v>
      </c>
      <c r="E492">
        <v>70</v>
      </c>
      <c r="F492" t="s">
        <v>1418</v>
      </c>
      <c r="G492" t="s">
        <v>1419</v>
      </c>
      <c r="H492" t="s">
        <v>630</v>
      </c>
      <c r="I492" t="s">
        <v>543</v>
      </c>
      <c r="J492" t="s">
        <v>532</v>
      </c>
      <c r="K492">
        <v>75000</v>
      </c>
      <c r="L492">
        <v>40</v>
      </c>
      <c r="M492" t="s">
        <v>651</v>
      </c>
    </row>
    <row r="493" spans="1:13" x14ac:dyDescent="0.3">
      <c r="A493" t="str">
        <f t="shared" si="14"/>
        <v>3Bracknell Forest</v>
      </c>
      <c r="B493">
        <f t="shared" si="15"/>
        <v>3</v>
      </c>
      <c r="C493" t="s">
        <v>60</v>
      </c>
      <c r="D493" t="s">
        <v>683</v>
      </c>
      <c r="E493">
        <v>71</v>
      </c>
      <c r="F493" t="s">
        <v>1420</v>
      </c>
      <c r="G493" t="s">
        <v>1421</v>
      </c>
      <c r="H493" t="s">
        <v>613</v>
      </c>
      <c r="I493" t="s">
        <v>591</v>
      </c>
      <c r="J493" t="s">
        <v>554</v>
      </c>
      <c r="K493">
        <v>150000</v>
      </c>
      <c r="L493" t="s">
        <v>653</v>
      </c>
      <c r="M493" t="s">
        <v>660</v>
      </c>
    </row>
    <row r="494" spans="1:13" x14ac:dyDescent="0.3">
      <c r="A494" t="str">
        <f t="shared" si="14"/>
        <v>4Bracknell Forest</v>
      </c>
      <c r="B494">
        <f t="shared" si="15"/>
        <v>4</v>
      </c>
      <c r="C494" t="s">
        <v>60</v>
      </c>
      <c r="D494" t="s">
        <v>683</v>
      </c>
      <c r="E494">
        <v>72</v>
      </c>
      <c r="F494" t="s">
        <v>1422</v>
      </c>
      <c r="G494" t="s">
        <v>1423</v>
      </c>
      <c r="H494" t="s">
        <v>528</v>
      </c>
      <c r="I494" t="s">
        <v>534</v>
      </c>
      <c r="J494" t="s">
        <v>554</v>
      </c>
      <c r="K494">
        <v>35000</v>
      </c>
      <c r="L494">
        <v>65</v>
      </c>
      <c r="M494" t="s">
        <v>682</v>
      </c>
    </row>
    <row r="495" spans="1:13" x14ac:dyDescent="0.3">
      <c r="A495" t="str">
        <f t="shared" si="14"/>
        <v>5Bracknell Forest</v>
      </c>
      <c r="B495">
        <f t="shared" si="15"/>
        <v>5</v>
      </c>
      <c r="C495" t="s">
        <v>60</v>
      </c>
      <c r="D495" t="s">
        <v>683</v>
      </c>
      <c r="E495">
        <v>74</v>
      </c>
      <c r="F495" t="s">
        <v>1424</v>
      </c>
      <c r="G495" t="s">
        <v>1425</v>
      </c>
      <c r="H495" t="s">
        <v>623</v>
      </c>
      <c r="I495" t="s">
        <v>653</v>
      </c>
      <c r="J495" t="s">
        <v>554</v>
      </c>
      <c r="K495">
        <v>53000</v>
      </c>
      <c r="L495">
        <v>0</v>
      </c>
      <c r="M495" t="s">
        <v>660</v>
      </c>
    </row>
    <row r="496" spans="1:13" x14ac:dyDescent="0.3">
      <c r="A496" t="str">
        <f t="shared" si="14"/>
        <v>6Bracknell Forest</v>
      </c>
      <c r="B496">
        <f t="shared" si="15"/>
        <v>6</v>
      </c>
      <c r="C496" t="s">
        <v>60</v>
      </c>
      <c r="D496" t="s">
        <v>683</v>
      </c>
      <c r="E496">
        <v>75</v>
      </c>
      <c r="F496" t="s">
        <v>1426</v>
      </c>
      <c r="G496" t="s">
        <v>1427</v>
      </c>
      <c r="H496" t="s">
        <v>630</v>
      </c>
      <c r="I496" t="s">
        <v>565</v>
      </c>
      <c r="J496" t="s">
        <v>532</v>
      </c>
      <c r="K496">
        <v>47921</v>
      </c>
      <c r="L496">
        <v>293</v>
      </c>
      <c r="M496" t="s">
        <v>651</v>
      </c>
    </row>
    <row r="497" spans="1:13" x14ac:dyDescent="0.3">
      <c r="A497" t="str">
        <f t="shared" si="14"/>
        <v>7Bracknell Forest</v>
      </c>
      <c r="B497">
        <f t="shared" si="15"/>
        <v>7</v>
      </c>
      <c r="C497" t="s">
        <v>60</v>
      </c>
      <c r="D497" t="s">
        <v>683</v>
      </c>
      <c r="E497">
        <v>76</v>
      </c>
      <c r="F497" t="s">
        <v>1428</v>
      </c>
      <c r="G497" t="s">
        <v>1429</v>
      </c>
      <c r="H497" t="s">
        <v>613</v>
      </c>
      <c r="I497" t="s">
        <v>591</v>
      </c>
      <c r="J497" t="s">
        <v>532</v>
      </c>
      <c r="K497">
        <v>75000</v>
      </c>
      <c r="L497">
        <v>0</v>
      </c>
      <c r="M497" t="s">
        <v>660</v>
      </c>
    </row>
    <row r="498" spans="1:13" x14ac:dyDescent="0.3">
      <c r="A498" t="str">
        <f t="shared" si="14"/>
        <v>8Bracknell Forest</v>
      </c>
      <c r="B498">
        <f t="shared" si="15"/>
        <v>8</v>
      </c>
      <c r="C498" t="s">
        <v>60</v>
      </c>
      <c r="D498" t="s">
        <v>683</v>
      </c>
      <c r="E498">
        <v>77</v>
      </c>
      <c r="F498" t="s">
        <v>1430</v>
      </c>
      <c r="G498" t="s">
        <v>1431</v>
      </c>
      <c r="H498" t="s">
        <v>613</v>
      </c>
      <c r="I498" t="s">
        <v>540</v>
      </c>
      <c r="J498" t="s">
        <v>532</v>
      </c>
      <c r="K498">
        <v>48000</v>
      </c>
      <c r="L498">
        <v>0</v>
      </c>
      <c r="M498" t="s">
        <v>660</v>
      </c>
    </row>
    <row r="499" spans="1:13" x14ac:dyDescent="0.3">
      <c r="A499" t="str">
        <f t="shared" si="14"/>
        <v>9Bracknell Forest</v>
      </c>
      <c r="B499">
        <f t="shared" si="15"/>
        <v>9</v>
      </c>
      <c r="C499" t="s">
        <v>60</v>
      </c>
      <c r="D499" t="s">
        <v>683</v>
      </c>
      <c r="E499" t="s">
        <v>1432</v>
      </c>
      <c r="F499" t="s">
        <v>1433</v>
      </c>
      <c r="G499" t="s">
        <v>1434</v>
      </c>
      <c r="H499" t="s">
        <v>619</v>
      </c>
      <c r="I499" t="s">
        <v>541</v>
      </c>
      <c r="J499" t="s">
        <v>532</v>
      </c>
      <c r="K499">
        <v>110388</v>
      </c>
      <c r="L499">
        <v>4930</v>
      </c>
      <c r="M499" t="s">
        <v>657</v>
      </c>
    </row>
    <row r="500" spans="1:13" x14ac:dyDescent="0.3">
      <c r="A500" t="str">
        <f t="shared" si="14"/>
        <v>10Bracknell Forest</v>
      </c>
      <c r="B500">
        <f t="shared" si="15"/>
        <v>10</v>
      </c>
      <c r="C500" t="s">
        <v>60</v>
      </c>
      <c r="D500" t="s">
        <v>683</v>
      </c>
      <c r="E500" t="s">
        <v>1435</v>
      </c>
      <c r="F500" t="s">
        <v>1433</v>
      </c>
      <c r="G500" t="s">
        <v>1434</v>
      </c>
      <c r="H500" t="s">
        <v>619</v>
      </c>
      <c r="I500" t="s">
        <v>563</v>
      </c>
      <c r="J500" t="s">
        <v>554</v>
      </c>
      <c r="K500">
        <v>42171</v>
      </c>
      <c r="L500">
        <v>3020</v>
      </c>
      <c r="M500" t="s">
        <v>657</v>
      </c>
    </row>
    <row r="501" spans="1:13" x14ac:dyDescent="0.3">
      <c r="A501" t="str">
        <f t="shared" si="14"/>
        <v>11Bracknell Forest</v>
      </c>
      <c r="B501">
        <f t="shared" si="15"/>
        <v>11</v>
      </c>
      <c r="C501" t="s">
        <v>60</v>
      </c>
      <c r="D501" t="s">
        <v>683</v>
      </c>
      <c r="E501">
        <v>82</v>
      </c>
      <c r="F501" t="s">
        <v>1436</v>
      </c>
      <c r="G501" t="s">
        <v>1437</v>
      </c>
      <c r="H501" t="s">
        <v>613</v>
      </c>
      <c r="I501" t="s">
        <v>562</v>
      </c>
      <c r="J501" t="s">
        <v>554</v>
      </c>
      <c r="K501">
        <v>150833</v>
      </c>
      <c r="L501">
        <v>0</v>
      </c>
      <c r="M501" t="s">
        <v>660</v>
      </c>
    </row>
    <row r="502" spans="1:13" x14ac:dyDescent="0.3">
      <c r="A502" t="str">
        <f t="shared" si="14"/>
        <v>12Bracknell Forest</v>
      </c>
      <c r="B502">
        <f t="shared" si="15"/>
        <v>12</v>
      </c>
      <c r="C502" t="s">
        <v>60</v>
      </c>
      <c r="D502" t="s">
        <v>683</v>
      </c>
      <c r="E502">
        <v>83</v>
      </c>
      <c r="F502" t="s">
        <v>1438</v>
      </c>
      <c r="G502" t="s">
        <v>1439</v>
      </c>
      <c r="H502" t="s">
        <v>613</v>
      </c>
      <c r="I502" t="s">
        <v>591</v>
      </c>
      <c r="J502" t="s">
        <v>554</v>
      </c>
      <c r="K502">
        <v>367077</v>
      </c>
      <c r="L502">
        <v>0</v>
      </c>
      <c r="M502" t="s">
        <v>660</v>
      </c>
    </row>
    <row r="503" spans="1:13" x14ac:dyDescent="0.3">
      <c r="A503" t="str">
        <f t="shared" si="14"/>
        <v>1Cheshire East</v>
      </c>
      <c r="B503">
        <f t="shared" si="15"/>
        <v>1</v>
      </c>
      <c r="C503" t="s">
        <v>84</v>
      </c>
      <c r="D503" t="s">
        <v>686</v>
      </c>
      <c r="E503">
        <v>2</v>
      </c>
      <c r="F503" t="s">
        <v>1440</v>
      </c>
      <c r="G503" t="s">
        <v>1441</v>
      </c>
      <c r="H503" t="s">
        <v>639</v>
      </c>
      <c r="I503" t="s">
        <v>653</v>
      </c>
      <c r="J503" t="s">
        <v>554</v>
      </c>
      <c r="K503">
        <v>85000</v>
      </c>
      <c r="L503">
        <v>0</v>
      </c>
      <c r="M503" t="s">
        <v>654</v>
      </c>
    </row>
    <row r="504" spans="1:13" x14ac:dyDescent="0.3">
      <c r="A504" t="str">
        <f t="shared" si="14"/>
        <v>2Cheshire East</v>
      </c>
      <c r="B504">
        <f t="shared" si="15"/>
        <v>2</v>
      </c>
      <c r="C504" t="s">
        <v>84</v>
      </c>
      <c r="D504" t="s">
        <v>686</v>
      </c>
      <c r="E504">
        <v>3</v>
      </c>
      <c r="F504" t="s">
        <v>1442</v>
      </c>
      <c r="G504" t="s">
        <v>1441</v>
      </c>
      <c r="H504" t="s">
        <v>528</v>
      </c>
      <c r="I504" t="s">
        <v>534</v>
      </c>
      <c r="J504" t="s">
        <v>554</v>
      </c>
      <c r="K504">
        <v>50000</v>
      </c>
      <c r="L504">
        <v>2743</v>
      </c>
      <c r="M504" t="s">
        <v>682</v>
      </c>
    </row>
    <row r="505" spans="1:13" x14ac:dyDescent="0.3">
      <c r="A505" t="str">
        <f t="shared" si="14"/>
        <v>3Cheshire East</v>
      </c>
      <c r="B505">
        <f t="shared" si="15"/>
        <v>3</v>
      </c>
      <c r="C505" t="s">
        <v>84</v>
      </c>
      <c r="D505" t="s">
        <v>686</v>
      </c>
      <c r="E505">
        <v>4</v>
      </c>
      <c r="F505" t="s">
        <v>1443</v>
      </c>
      <c r="G505" t="s">
        <v>1441</v>
      </c>
      <c r="H505" t="s">
        <v>619</v>
      </c>
      <c r="I505" t="s">
        <v>541</v>
      </c>
      <c r="J505" t="s">
        <v>532</v>
      </c>
      <c r="K505">
        <v>2034249</v>
      </c>
      <c r="L505">
        <v>29118</v>
      </c>
      <c r="M505" t="s">
        <v>657</v>
      </c>
    </row>
    <row r="506" spans="1:13" x14ac:dyDescent="0.3">
      <c r="A506" t="str">
        <f t="shared" si="14"/>
        <v>4Cheshire East</v>
      </c>
      <c r="B506">
        <f t="shared" si="15"/>
        <v>4</v>
      </c>
      <c r="C506" t="s">
        <v>84</v>
      </c>
      <c r="D506" t="s">
        <v>686</v>
      </c>
      <c r="E506">
        <v>6</v>
      </c>
      <c r="F506" t="s">
        <v>1444</v>
      </c>
      <c r="G506" t="s">
        <v>1441</v>
      </c>
      <c r="H506" t="s">
        <v>639</v>
      </c>
      <c r="I506" t="s">
        <v>653</v>
      </c>
      <c r="J506" t="s">
        <v>554</v>
      </c>
      <c r="K506">
        <v>126000</v>
      </c>
      <c r="L506">
        <v>9</v>
      </c>
      <c r="M506" t="s">
        <v>654</v>
      </c>
    </row>
    <row r="507" spans="1:13" x14ac:dyDescent="0.3">
      <c r="A507" t="str">
        <f t="shared" si="14"/>
        <v>5Cheshire East</v>
      </c>
      <c r="B507">
        <f t="shared" si="15"/>
        <v>5</v>
      </c>
      <c r="C507" t="s">
        <v>84</v>
      </c>
      <c r="D507" t="s">
        <v>686</v>
      </c>
      <c r="E507">
        <v>8</v>
      </c>
      <c r="F507" t="s">
        <v>1445</v>
      </c>
      <c r="G507" t="s">
        <v>1441</v>
      </c>
      <c r="H507" t="s">
        <v>639</v>
      </c>
      <c r="I507" t="s">
        <v>653</v>
      </c>
      <c r="J507" t="s">
        <v>554</v>
      </c>
      <c r="K507">
        <v>125000</v>
      </c>
      <c r="L507" t="s">
        <v>653</v>
      </c>
      <c r="M507" t="s">
        <v>654</v>
      </c>
    </row>
    <row r="508" spans="1:13" x14ac:dyDescent="0.3">
      <c r="A508" t="str">
        <f t="shared" si="14"/>
        <v>6Cheshire East</v>
      </c>
      <c r="B508">
        <f t="shared" si="15"/>
        <v>6</v>
      </c>
      <c r="C508" t="s">
        <v>84</v>
      </c>
      <c r="D508" t="s">
        <v>686</v>
      </c>
      <c r="E508">
        <v>9</v>
      </c>
      <c r="F508" t="s">
        <v>1446</v>
      </c>
      <c r="G508" t="s">
        <v>1441</v>
      </c>
      <c r="H508" t="s">
        <v>631</v>
      </c>
      <c r="I508" t="s">
        <v>594</v>
      </c>
      <c r="J508" t="s">
        <v>554</v>
      </c>
      <c r="K508">
        <v>133000</v>
      </c>
      <c r="L508">
        <v>5483</v>
      </c>
      <c r="M508" t="s">
        <v>525</v>
      </c>
    </row>
    <row r="509" spans="1:13" x14ac:dyDescent="0.3">
      <c r="A509" t="str">
        <f t="shared" si="14"/>
        <v>7Cheshire East</v>
      </c>
      <c r="B509">
        <f t="shared" si="15"/>
        <v>7</v>
      </c>
      <c r="C509" t="s">
        <v>84</v>
      </c>
      <c r="D509" t="s">
        <v>686</v>
      </c>
      <c r="E509">
        <v>10</v>
      </c>
      <c r="F509" t="s">
        <v>1447</v>
      </c>
      <c r="G509" t="s">
        <v>1441</v>
      </c>
      <c r="H509" t="s">
        <v>631</v>
      </c>
      <c r="I509" t="s">
        <v>611</v>
      </c>
      <c r="J509" t="s">
        <v>554</v>
      </c>
      <c r="K509">
        <v>90000</v>
      </c>
      <c r="L509">
        <v>254</v>
      </c>
      <c r="M509" t="s">
        <v>525</v>
      </c>
    </row>
    <row r="510" spans="1:13" x14ac:dyDescent="0.3">
      <c r="A510" t="str">
        <f t="shared" si="14"/>
        <v>8Cheshire East</v>
      </c>
      <c r="B510">
        <f t="shared" si="15"/>
        <v>8</v>
      </c>
      <c r="C510" t="s">
        <v>84</v>
      </c>
      <c r="D510" t="s">
        <v>686</v>
      </c>
      <c r="E510">
        <v>11</v>
      </c>
      <c r="F510" t="s">
        <v>1448</v>
      </c>
      <c r="G510" t="s">
        <v>1441</v>
      </c>
      <c r="H510" t="s">
        <v>588</v>
      </c>
      <c r="I510" t="s">
        <v>577</v>
      </c>
      <c r="J510" t="s">
        <v>554</v>
      </c>
      <c r="K510">
        <v>120000</v>
      </c>
      <c r="L510" t="s">
        <v>653</v>
      </c>
      <c r="M510" t="s">
        <v>660</v>
      </c>
    </row>
    <row r="511" spans="1:13" x14ac:dyDescent="0.3">
      <c r="A511" t="str">
        <f t="shared" si="14"/>
        <v>9Cheshire East</v>
      </c>
      <c r="B511">
        <f t="shared" si="15"/>
        <v>9</v>
      </c>
      <c r="C511" t="s">
        <v>84</v>
      </c>
      <c r="D511" t="s">
        <v>686</v>
      </c>
      <c r="E511">
        <v>12</v>
      </c>
      <c r="F511" t="s">
        <v>1449</v>
      </c>
      <c r="G511" t="s">
        <v>1441</v>
      </c>
      <c r="H511" t="s">
        <v>639</v>
      </c>
      <c r="I511" t="s">
        <v>653</v>
      </c>
      <c r="J511" t="s">
        <v>554</v>
      </c>
      <c r="K511">
        <v>300000</v>
      </c>
      <c r="L511" t="s">
        <v>653</v>
      </c>
      <c r="M511" t="s">
        <v>654</v>
      </c>
    </row>
    <row r="512" spans="1:13" x14ac:dyDescent="0.3">
      <c r="A512" t="str">
        <f t="shared" si="14"/>
        <v>10Cheshire East</v>
      </c>
      <c r="B512">
        <f t="shared" si="15"/>
        <v>10</v>
      </c>
      <c r="C512" t="s">
        <v>84</v>
      </c>
      <c r="D512" t="s">
        <v>686</v>
      </c>
      <c r="E512">
        <v>35</v>
      </c>
      <c r="F512" t="s">
        <v>1450</v>
      </c>
      <c r="G512" t="s">
        <v>1441</v>
      </c>
      <c r="H512" t="s">
        <v>630</v>
      </c>
      <c r="I512" t="s">
        <v>543</v>
      </c>
      <c r="J512" t="s">
        <v>554</v>
      </c>
      <c r="K512">
        <v>1200000</v>
      </c>
      <c r="L512">
        <v>165</v>
      </c>
      <c r="M512" t="s">
        <v>651</v>
      </c>
    </row>
    <row r="513" spans="1:13" x14ac:dyDescent="0.3">
      <c r="A513" t="str">
        <f t="shared" si="14"/>
        <v>11Cheshire East</v>
      </c>
      <c r="B513">
        <f t="shared" si="15"/>
        <v>11</v>
      </c>
      <c r="C513" t="s">
        <v>84</v>
      </c>
      <c r="D513" t="s">
        <v>686</v>
      </c>
      <c r="E513">
        <v>37</v>
      </c>
      <c r="F513" t="s">
        <v>1451</v>
      </c>
      <c r="G513" t="s">
        <v>1452</v>
      </c>
      <c r="H513" t="s">
        <v>588</v>
      </c>
      <c r="I513" t="s">
        <v>537</v>
      </c>
      <c r="J513" t="s">
        <v>554</v>
      </c>
      <c r="K513">
        <v>500000</v>
      </c>
      <c r="L513">
        <v>0</v>
      </c>
      <c r="M513" t="s">
        <v>660</v>
      </c>
    </row>
    <row r="514" spans="1:13" x14ac:dyDescent="0.3">
      <c r="A514" t="str">
        <f t="shared" si="14"/>
        <v>12Cheshire East</v>
      </c>
      <c r="B514">
        <f t="shared" si="15"/>
        <v>12</v>
      </c>
      <c r="C514" t="s">
        <v>84</v>
      </c>
      <c r="D514" t="s">
        <v>686</v>
      </c>
      <c r="E514">
        <v>38</v>
      </c>
      <c r="F514" t="s">
        <v>1453</v>
      </c>
      <c r="G514" t="s">
        <v>1454</v>
      </c>
      <c r="H514" t="s">
        <v>632</v>
      </c>
      <c r="J514" t="s">
        <v>554</v>
      </c>
      <c r="K514">
        <v>220584</v>
      </c>
      <c r="L514">
        <v>0</v>
      </c>
      <c r="M514" t="s">
        <v>660</v>
      </c>
    </row>
    <row r="515" spans="1:13" x14ac:dyDescent="0.3">
      <c r="A515" t="str">
        <f t="shared" ref="A515:A578" si="16">B515&amp;C515</f>
        <v>13Cheshire East</v>
      </c>
      <c r="B515">
        <f t="shared" ref="B515:B578" si="17">IF(C515=C514, B514+1, 1)</f>
        <v>13</v>
      </c>
      <c r="C515" t="s">
        <v>84</v>
      </c>
      <c r="D515" t="s">
        <v>686</v>
      </c>
      <c r="E515">
        <v>39</v>
      </c>
      <c r="F515" t="s">
        <v>1455</v>
      </c>
      <c r="G515" t="s">
        <v>1456</v>
      </c>
      <c r="H515" t="s">
        <v>613</v>
      </c>
      <c r="I515" t="s">
        <v>621</v>
      </c>
      <c r="J515" t="s">
        <v>554</v>
      </c>
      <c r="K515">
        <v>48451</v>
      </c>
      <c r="L515">
        <v>0</v>
      </c>
      <c r="M515" t="s">
        <v>660</v>
      </c>
    </row>
    <row r="516" spans="1:13" x14ac:dyDescent="0.3">
      <c r="A516" t="str">
        <f t="shared" si="16"/>
        <v>14Cheshire East</v>
      </c>
      <c r="B516">
        <f t="shared" si="17"/>
        <v>14</v>
      </c>
      <c r="C516" t="s">
        <v>84</v>
      </c>
      <c r="D516" t="s">
        <v>686</v>
      </c>
      <c r="E516">
        <v>40</v>
      </c>
      <c r="F516" t="s">
        <v>1457</v>
      </c>
      <c r="G516" t="s">
        <v>1458</v>
      </c>
      <c r="H516" t="s">
        <v>588</v>
      </c>
      <c r="I516" t="s">
        <v>537</v>
      </c>
      <c r="J516" t="s">
        <v>554</v>
      </c>
      <c r="K516">
        <v>241000</v>
      </c>
      <c r="L516">
        <v>0</v>
      </c>
      <c r="M516" t="s">
        <v>660</v>
      </c>
    </row>
    <row r="517" spans="1:13" x14ac:dyDescent="0.3">
      <c r="A517" t="str">
        <f t="shared" si="16"/>
        <v>15Cheshire East</v>
      </c>
      <c r="B517">
        <f t="shared" si="17"/>
        <v>15</v>
      </c>
      <c r="C517" t="s">
        <v>84</v>
      </c>
      <c r="D517" t="s">
        <v>686</v>
      </c>
      <c r="E517">
        <v>41</v>
      </c>
      <c r="F517" t="s">
        <v>1459</v>
      </c>
      <c r="G517" t="s">
        <v>1460</v>
      </c>
      <c r="H517" t="s">
        <v>613</v>
      </c>
      <c r="I517" t="s">
        <v>621</v>
      </c>
      <c r="J517" t="s">
        <v>554</v>
      </c>
      <c r="K517">
        <v>58708</v>
      </c>
      <c r="L517">
        <v>0</v>
      </c>
      <c r="M517" t="s">
        <v>660</v>
      </c>
    </row>
    <row r="518" spans="1:13" x14ac:dyDescent="0.3">
      <c r="A518" t="str">
        <f t="shared" si="16"/>
        <v>1Haringey</v>
      </c>
      <c r="B518">
        <f t="shared" si="17"/>
        <v>1</v>
      </c>
      <c r="C518" t="s">
        <v>138</v>
      </c>
      <c r="D518" t="s">
        <v>648</v>
      </c>
      <c r="E518">
        <v>64</v>
      </c>
      <c r="F518" t="s">
        <v>1461</v>
      </c>
      <c r="G518" t="s">
        <v>1462</v>
      </c>
      <c r="H518" t="s">
        <v>639</v>
      </c>
      <c r="I518" t="s">
        <v>653</v>
      </c>
      <c r="J518" t="s">
        <v>532</v>
      </c>
      <c r="K518">
        <v>1147993</v>
      </c>
      <c r="L518" t="s">
        <v>653</v>
      </c>
      <c r="M518" t="s">
        <v>654</v>
      </c>
    </row>
    <row r="519" spans="1:13" x14ac:dyDescent="0.3">
      <c r="A519" t="str">
        <f t="shared" si="16"/>
        <v>2Haringey</v>
      </c>
      <c r="B519">
        <f t="shared" si="17"/>
        <v>2</v>
      </c>
      <c r="C519" t="s">
        <v>138</v>
      </c>
      <c r="D519" t="s">
        <v>648</v>
      </c>
      <c r="E519">
        <v>69</v>
      </c>
      <c r="F519" t="s">
        <v>1463</v>
      </c>
      <c r="G519" t="s">
        <v>1464</v>
      </c>
      <c r="H519" t="s">
        <v>550</v>
      </c>
      <c r="I519" t="s">
        <v>557</v>
      </c>
      <c r="J519" t="s">
        <v>554</v>
      </c>
      <c r="K519">
        <v>557000</v>
      </c>
      <c r="L519">
        <v>70</v>
      </c>
      <c r="M519" t="s">
        <v>660</v>
      </c>
    </row>
    <row r="520" spans="1:13" x14ac:dyDescent="0.3">
      <c r="A520" t="str">
        <f t="shared" si="16"/>
        <v>3Haringey</v>
      </c>
      <c r="B520">
        <f t="shared" si="17"/>
        <v>3</v>
      </c>
      <c r="C520" t="s">
        <v>138</v>
      </c>
      <c r="D520" t="s">
        <v>648</v>
      </c>
      <c r="E520">
        <v>71</v>
      </c>
      <c r="F520" t="s">
        <v>664</v>
      </c>
      <c r="G520" t="s">
        <v>665</v>
      </c>
      <c r="H520" t="s">
        <v>613</v>
      </c>
      <c r="I520" t="s">
        <v>580</v>
      </c>
      <c r="J520" t="s">
        <v>554</v>
      </c>
      <c r="K520">
        <v>347000</v>
      </c>
      <c r="L520">
        <v>0</v>
      </c>
      <c r="M520" t="s">
        <v>660</v>
      </c>
    </row>
    <row r="521" spans="1:13" x14ac:dyDescent="0.3">
      <c r="A521" t="str">
        <f t="shared" si="16"/>
        <v>4Haringey</v>
      </c>
      <c r="B521">
        <f t="shared" si="17"/>
        <v>4</v>
      </c>
      <c r="C521" t="s">
        <v>138</v>
      </c>
      <c r="D521" t="s">
        <v>648</v>
      </c>
      <c r="E521">
        <v>72</v>
      </c>
      <c r="F521" t="s">
        <v>667</v>
      </c>
      <c r="G521" t="s">
        <v>668</v>
      </c>
      <c r="H521" t="s">
        <v>628</v>
      </c>
      <c r="I521" t="s">
        <v>542</v>
      </c>
      <c r="J521" t="s">
        <v>554</v>
      </c>
      <c r="K521">
        <v>202000</v>
      </c>
      <c r="L521">
        <v>0</v>
      </c>
      <c r="M521" t="s">
        <v>660</v>
      </c>
    </row>
    <row r="522" spans="1:13" x14ac:dyDescent="0.3">
      <c r="A522" t="str">
        <f t="shared" si="16"/>
        <v>5Haringey</v>
      </c>
      <c r="B522">
        <f t="shared" si="17"/>
        <v>5</v>
      </c>
      <c r="C522" t="s">
        <v>138</v>
      </c>
      <c r="D522" t="s">
        <v>648</v>
      </c>
      <c r="E522">
        <v>73</v>
      </c>
      <c r="F522" t="s">
        <v>670</v>
      </c>
      <c r="G522" t="s">
        <v>671</v>
      </c>
      <c r="H522" t="s">
        <v>613</v>
      </c>
      <c r="I522" t="s">
        <v>591</v>
      </c>
      <c r="J522" t="s">
        <v>554</v>
      </c>
      <c r="K522">
        <v>538000</v>
      </c>
      <c r="L522">
        <v>0</v>
      </c>
      <c r="M522" t="s">
        <v>660</v>
      </c>
    </row>
    <row r="523" spans="1:13" x14ac:dyDescent="0.3">
      <c r="A523" t="str">
        <f t="shared" si="16"/>
        <v>6Haringey</v>
      </c>
      <c r="B523">
        <f t="shared" si="17"/>
        <v>6</v>
      </c>
      <c r="C523" t="s">
        <v>138</v>
      </c>
      <c r="D523" t="s">
        <v>648</v>
      </c>
      <c r="E523">
        <v>74</v>
      </c>
      <c r="F523" t="s">
        <v>1465</v>
      </c>
      <c r="G523" t="s">
        <v>1466</v>
      </c>
      <c r="H523" t="s">
        <v>619</v>
      </c>
      <c r="I523" t="s">
        <v>563</v>
      </c>
      <c r="J523" t="s">
        <v>554</v>
      </c>
      <c r="K523">
        <v>376000</v>
      </c>
      <c r="L523">
        <v>19000</v>
      </c>
      <c r="M523" t="s">
        <v>657</v>
      </c>
    </row>
    <row r="524" spans="1:13" x14ac:dyDescent="0.3">
      <c r="A524" t="str">
        <f t="shared" si="16"/>
        <v>7Haringey</v>
      </c>
      <c r="B524">
        <f t="shared" si="17"/>
        <v>7</v>
      </c>
      <c r="C524" t="s">
        <v>138</v>
      </c>
      <c r="D524" t="s">
        <v>648</v>
      </c>
      <c r="E524">
        <v>75</v>
      </c>
      <c r="F524" t="s">
        <v>1465</v>
      </c>
      <c r="G524" t="s">
        <v>1467</v>
      </c>
      <c r="H524" t="s">
        <v>638</v>
      </c>
      <c r="I524" t="s">
        <v>595</v>
      </c>
      <c r="J524" t="s">
        <v>554</v>
      </c>
      <c r="K524">
        <v>250000</v>
      </c>
      <c r="L524">
        <v>5</v>
      </c>
      <c r="M524" t="s">
        <v>663</v>
      </c>
    </row>
    <row r="525" spans="1:13" x14ac:dyDescent="0.3">
      <c r="A525" t="str">
        <f t="shared" si="16"/>
        <v>1Liverpool</v>
      </c>
      <c r="B525">
        <f t="shared" si="17"/>
        <v>1</v>
      </c>
      <c r="C525" t="s">
        <v>184</v>
      </c>
      <c r="D525" t="s">
        <v>686</v>
      </c>
      <c r="E525">
        <v>123</v>
      </c>
      <c r="F525" t="s">
        <v>1468</v>
      </c>
      <c r="G525" t="s">
        <v>1469</v>
      </c>
      <c r="H525" t="s">
        <v>557</v>
      </c>
      <c r="I525" t="s">
        <v>653</v>
      </c>
      <c r="J525" t="s">
        <v>532</v>
      </c>
      <c r="K525">
        <v>8411842</v>
      </c>
      <c r="L525" t="s">
        <v>653</v>
      </c>
      <c r="M525" t="s">
        <v>660</v>
      </c>
    </row>
    <row r="526" spans="1:13" x14ac:dyDescent="0.3">
      <c r="A526" t="str">
        <f t="shared" si="16"/>
        <v>2Liverpool</v>
      </c>
      <c r="B526">
        <f t="shared" si="17"/>
        <v>2</v>
      </c>
      <c r="C526" t="s">
        <v>184</v>
      </c>
      <c r="D526" t="s">
        <v>686</v>
      </c>
      <c r="E526">
        <v>124</v>
      </c>
      <c r="F526" t="s">
        <v>1470</v>
      </c>
      <c r="G526" t="s">
        <v>1471</v>
      </c>
      <c r="H526" t="s">
        <v>630</v>
      </c>
      <c r="I526" t="s">
        <v>565</v>
      </c>
      <c r="J526" t="s">
        <v>554</v>
      </c>
      <c r="K526">
        <v>765608</v>
      </c>
      <c r="L526">
        <v>100</v>
      </c>
      <c r="M526" t="s">
        <v>651</v>
      </c>
    </row>
    <row r="527" spans="1:13" x14ac:dyDescent="0.3">
      <c r="A527" t="str">
        <f t="shared" si="16"/>
        <v>3Liverpool</v>
      </c>
      <c r="B527">
        <f t="shared" si="17"/>
        <v>3</v>
      </c>
      <c r="C527" t="s">
        <v>184</v>
      </c>
      <c r="D527" t="s">
        <v>686</v>
      </c>
      <c r="E527">
        <v>125</v>
      </c>
      <c r="F527" t="s">
        <v>1472</v>
      </c>
      <c r="G527" t="s">
        <v>1473</v>
      </c>
      <c r="H527" t="s">
        <v>639</v>
      </c>
      <c r="I527" t="s">
        <v>587</v>
      </c>
      <c r="J527" t="s">
        <v>554</v>
      </c>
      <c r="K527">
        <v>917637</v>
      </c>
      <c r="L527">
        <v>12</v>
      </c>
      <c r="M527" t="s">
        <v>654</v>
      </c>
    </row>
    <row r="528" spans="1:13" x14ac:dyDescent="0.3">
      <c r="A528" t="str">
        <f t="shared" si="16"/>
        <v>4Liverpool</v>
      </c>
      <c r="B528">
        <f t="shared" si="17"/>
        <v>4</v>
      </c>
      <c r="C528" t="s">
        <v>184</v>
      </c>
      <c r="D528" t="s">
        <v>686</v>
      </c>
      <c r="E528">
        <v>126</v>
      </c>
      <c r="F528" t="s">
        <v>1474</v>
      </c>
      <c r="G528" t="s">
        <v>1475</v>
      </c>
      <c r="H528" t="s">
        <v>628</v>
      </c>
      <c r="I528" t="s">
        <v>542</v>
      </c>
      <c r="J528" t="s">
        <v>554</v>
      </c>
      <c r="K528">
        <v>1442770</v>
      </c>
      <c r="L528">
        <v>0</v>
      </c>
      <c r="M528" t="s">
        <v>660</v>
      </c>
    </row>
    <row r="529" spans="1:13" x14ac:dyDescent="0.3">
      <c r="A529" t="str">
        <f t="shared" si="16"/>
        <v>5Liverpool</v>
      </c>
      <c r="B529">
        <f t="shared" si="17"/>
        <v>5</v>
      </c>
      <c r="C529" t="s">
        <v>184</v>
      </c>
      <c r="D529" t="s">
        <v>686</v>
      </c>
      <c r="E529">
        <v>127</v>
      </c>
      <c r="F529" t="s">
        <v>1476</v>
      </c>
      <c r="G529" t="s">
        <v>1477</v>
      </c>
      <c r="H529" t="s">
        <v>638</v>
      </c>
      <c r="I529" t="s">
        <v>604</v>
      </c>
      <c r="J529" t="s">
        <v>554</v>
      </c>
      <c r="K529">
        <v>361454</v>
      </c>
      <c r="L529">
        <v>45</v>
      </c>
      <c r="M529" t="s">
        <v>663</v>
      </c>
    </row>
    <row r="530" spans="1:13" x14ac:dyDescent="0.3">
      <c r="A530" t="str">
        <f t="shared" si="16"/>
        <v>6Liverpool</v>
      </c>
      <c r="B530">
        <f t="shared" si="17"/>
        <v>6</v>
      </c>
      <c r="C530" t="s">
        <v>184</v>
      </c>
      <c r="D530" t="s">
        <v>686</v>
      </c>
      <c r="E530">
        <v>128</v>
      </c>
      <c r="F530" t="s">
        <v>1478</v>
      </c>
      <c r="G530" t="s">
        <v>1479</v>
      </c>
      <c r="H530" t="s">
        <v>619</v>
      </c>
      <c r="I530" t="s">
        <v>541</v>
      </c>
      <c r="J530" t="s">
        <v>554</v>
      </c>
      <c r="K530">
        <v>1727655</v>
      </c>
      <c r="L530">
        <v>80000</v>
      </c>
      <c r="M530" t="s">
        <v>657</v>
      </c>
    </row>
    <row r="531" spans="1:13" x14ac:dyDescent="0.3">
      <c r="A531" t="str">
        <f t="shared" si="16"/>
        <v>1Worcestershire</v>
      </c>
      <c r="B531">
        <f t="shared" si="17"/>
        <v>1</v>
      </c>
      <c r="C531" t="s">
        <v>338</v>
      </c>
      <c r="D531" t="s">
        <v>673</v>
      </c>
      <c r="E531">
        <v>29</v>
      </c>
      <c r="F531" t="s">
        <v>1480</v>
      </c>
      <c r="G531" t="s">
        <v>1481</v>
      </c>
      <c r="H531" t="s">
        <v>619</v>
      </c>
      <c r="I531" t="s">
        <v>541</v>
      </c>
      <c r="J531" t="s">
        <v>532</v>
      </c>
      <c r="K531">
        <v>1799233</v>
      </c>
      <c r="L531">
        <v>5869</v>
      </c>
      <c r="M531" t="s">
        <v>657</v>
      </c>
    </row>
    <row r="532" spans="1:13" x14ac:dyDescent="0.3">
      <c r="A532" t="str">
        <f t="shared" si="16"/>
        <v>2Worcestershire</v>
      </c>
      <c r="B532">
        <f t="shared" si="17"/>
        <v>2</v>
      </c>
      <c r="C532" t="s">
        <v>338</v>
      </c>
      <c r="D532" t="s">
        <v>673</v>
      </c>
      <c r="E532">
        <v>30</v>
      </c>
      <c r="F532" t="s">
        <v>1480</v>
      </c>
      <c r="G532" t="s">
        <v>1481</v>
      </c>
      <c r="H532" t="s">
        <v>631</v>
      </c>
      <c r="I532" t="s">
        <v>617</v>
      </c>
      <c r="J532" t="s">
        <v>532</v>
      </c>
      <c r="K532">
        <v>607765</v>
      </c>
      <c r="L532">
        <v>1983</v>
      </c>
      <c r="M532" t="s">
        <v>525</v>
      </c>
    </row>
    <row r="533" spans="1:13" x14ac:dyDescent="0.3">
      <c r="A533" t="str">
        <f t="shared" si="16"/>
        <v>3Worcestershire</v>
      </c>
      <c r="B533">
        <f t="shared" si="17"/>
        <v>3</v>
      </c>
      <c r="C533" t="s">
        <v>338</v>
      </c>
      <c r="D533" t="s">
        <v>673</v>
      </c>
      <c r="E533">
        <v>32</v>
      </c>
      <c r="F533" t="s">
        <v>1482</v>
      </c>
      <c r="G533" t="s">
        <v>1483</v>
      </c>
      <c r="H533" t="s">
        <v>638</v>
      </c>
      <c r="I533" t="s">
        <v>618</v>
      </c>
      <c r="J533" t="s">
        <v>532</v>
      </c>
      <c r="K533">
        <v>2035300</v>
      </c>
      <c r="L533">
        <v>330</v>
      </c>
      <c r="M533" t="s">
        <v>663</v>
      </c>
    </row>
    <row r="534" spans="1:13" x14ac:dyDescent="0.3">
      <c r="A534" t="str">
        <f t="shared" si="16"/>
        <v>4Worcestershire</v>
      </c>
      <c r="B534">
        <f t="shared" si="17"/>
        <v>4</v>
      </c>
      <c r="C534" t="s">
        <v>338</v>
      </c>
      <c r="D534" t="s">
        <v>673</v>
      </c>
      <c r="E534">
        <v>33</v>
      </c>
      <c r="F534" t="s">
        <v>1484</v>
      </c>
      <c r="G534" t="s">
        <v>1485</v>
      </c>
      <c r="H534" t="s">
        <v>528</v>
      </c>
      <c r="I534" t="s">
        <v>575</v>
      </c>
      <c r="J534" t="s">
        <v>532</v>
      </c>
      <c r="K534">
        <v>3035</v>
      </c>
      <c r="L534">
        <v>43</v>
      </c>
      <c r="M534" t="s">
        <v>682</v>
      </c>
    </row>
    <row r="535" spans="1:13" x14ac:dyDescent="0.3">
      <c r="A535" t="str">
        <f t="shared" si="16"/>
        <v>5Worcestershire</v>
      </c>
      <c r="B535">
        <f t="shared" si="17"/>
        <v>5</v>
      </c>
      <c r="C535" t="s">
        <v>338</v>
      </c>
      <c r="D535" t="s">
        <v>673</v>
      </c>
      <c r="E535">
        <v>34</v>
      </c>
      <c r="F535" t="s">
        <v>1486</v>
      </c>
      <c r="G535" t="s">
        <v>1487</v>
      </c>
      <c r="H535" t="s">
        <v>630</v>
      </c>
      <c r="I535" t="s">
        <v>565</v>
      </c>
      <c r="J535" t="s">
        <v>554</v>
      </c>
      <c r="K535">
        <v>508000</v>
      </c>
      <c r="L535">
        <v>44</v>
      </c>
      <c r="M535" t="s">
        <v>651</v>
      </c>
    </row>
    <row r="536" spans="1:13" x14ac:dyDescent="0.3">
      <c r="A536" t="str">
        <f t="shared" si="16"/>
        <v>6Worcestershire</v>
      </c>
      <c r="B536">
        <f t="shared" si="17"/>
        <v>6</v>
      </c>
      <c r="C536" t="s">
        <v>338</v>
      </c>
      <c r="D536" t="s">
        <v>673</v>
      </c>
      <c r="E536">
        <v>35</v>
      </c>
      <c r="F536" t="s">
        <v>1488</v>
      </c>
      <c r="G536" t="s">
        <v>1487</v>
      </c>
      <c r="H536" t="s">
        <v>630</v>
      </c>
      <c r="I536" t="s">
        <v>565</v>
      </c>
      <c r="J536" t="s">
        <v>554</v>
      </c>
      <c r="K536">
        <v>913384</v>
      </c>
      <c r="L536">
        <v>59</v>
      </c>
      <c r="M536" t="s">
        <v>651</v>
      </c>
    </row>
    <row r="537" spans="1:13" x14ac:dyDescent="0.3">
      <c r="A537" t="str">
        <f t="shared" si="16"/>
        <v>7Worcestershire</v>
      </c>
      <c r="B537">
        <f t="shared" si="17"/>
        <v>7</v>
      </c>
      <c r="C537" t="s">
        <v>338</v>
      </c>
      <c r="D537" t="s">
        <v>673</v>
      </c>
      <c r="E537">
        <v>36</v>
      </c>
      <c r="F537" t="s">
        <v>1489</v>
      </c>
      <c r="G537" t="s">
        <v>1490</v>
      </c>
      <c r="H537" t="s">
        <v>588</v>
      </c>
      <c r="I537" t="s">
        <v>577</v>
      </c>
      <c r="J537" t="s">
        <v>554</v>
      </c>
      <c r="K537">
        <v>700511</v>
      </c>
      <c r="L537">
        <v>0</v>
      </c>
      <c r="M537" t="s">
        <v>660</v>
      </c>
    </row>
    <row r="538" spans="1:13" x14ac:dyDescent="0.3">
      <c r="A538" t="str">
        <f t="shared" si="16"/>
        <v>8Worcestershire</v>
      </c>
      <c r="B538">
        <f t="shared" si="17"/>
        <v>8</v>
      </c>
      <c r="C538" t="s">
        <v>338</v>
      </c>
      <c r="D538" t="s">
        <v>673</v>
      </c>
      <c r="E538">
        <v>37</v>
      </c>
      <c r="F538" t="s">
        <v>1491</v>
      </c>
      <c r="G538" t="s">
        <v>1492</v>
      </c>
      <c r="H538" t="s">
        <v>588</v>
      </c>
      <c r="I538" t="s">
        <v>537</v>
      </c>
      <c r="J538" t="s">
        <v>554</v>
      </c>
      <c r="K538">
        <v>2322772</v>
      </c>
      <c r="L538">
        <v>0</v>
      </c>
      <c r="M538" t="s">
        <v>660</v>
      </c>
    </row>
    <row r="539" spans="1:13" x14ac:dyDescent="0.3">
      <c r="A539" t="str">
        <f t="shared" si="16"/>
        <v>1Oxfordshire</v>
      </c>
      <c r="B539">
        <f t="shared" si="17"/>
        <v>1</v>
      </c>
      <c r="C539" t="s">
        <v>224</v>
      </c>
      <c r="D539" t="s">
        <v>683</v>
      </c>
      <c r="E539">
        <v>29</v>
      </c>
      <c r="F539" t="s">
        <v>609</v>
      </c>
      <c r="G539" t="s">
        <v>1493</v>
      </c>
      <c r="H539" t="s">
        <v>613</v>
      </c>
      <c r="I539" t="s">
        <v>609</v>
      </c>
      <c r="J539" t="s">
        <v>532</v>
      </c>
      <c r="K539">
        <v>125000</v>
      </c>
      <c r="L539">
        <v>0</v>
      </c>
      <c r="M539" t="s">
        <v>660</v>
      </c>
    </row>
    <row r="540" spans="1:13" x14ac:dyDescent="0.3">
      <c r="A540" t="str">
        <f t="shared" si="16"/>
        <v>2Oxfordshire</v>
      </c>
      <c r="B540">
        <f t="shared" si="17"/>
        <v>2</v>
      </c>
      <c r="C540" t="s">
        <v>224</v>
      </c>
      <c r="D540" t="s">
        <v>683</v>
      </c>
      <c r="E540">
        <v>31</v>
      </c>
      <c r="F540" t="s">
        <v>1494</v>
      </c>
      <c r="G540" t="s">
        <v>1495</v>
      </c>
      <c r="H540" t="s">
        <v>613</v>
      </c>
      <c r="I540" t="s">
        <v>580</v>
      </c>
      <c r="J540" t="s">
        <v>554</v>
      </c>
      <c r="K540">
        <v>56000</v>
      </c>
      <c r="L540">
        <v>0</v>
      </c>
      <c r="M540" t="s">
        <v>660</v>
      </c>
    </row>
    <row r="541" spans="1:13" x14ac:dyDescent="0.3">
      <c r="A541" t="str">
        <f t="shared" si="16"/>
        <v>3Oxfordshire</v>
      </c>
      <c r="B541">
        <f t="shared" si="17"/>
        <v>3</v>
      </c>
      <c r="C541" t="s">
        <v>224</v>
      </c>
      <c r="D541" t="s">
        <v>683</v>
      </c>
      <c r="E541">
        <v>34</v>
      </c>
      <c r="F541" t="s">
        <v>1496</v>
      </c>
      <c r="G541" t="s">
        <v>1497</v>
      </c>
      <c r="H541" t="s">
        <v>630</v>
      </c>
      <c r="I541" t="s">
        <v>565</v>
      </c>
      <c r="J541" t="s">
        <v>554</v>
      </c>
      <c r="K541">
        <v>1665366</v>
      </c>
      <c r="L541">
        <v>160</v>
      </c>
      <c r="M541" t="s">
        <v>651</v>
      </c>
    </row>
    <row r="542" spans="1:13" x14ac:dyDescent="0.3">
      <c r="A542" t="str">
        <f t="shared" si="16"/>
        <v>4Oxfordshire</v>
      </c>
      <c r="B542">
        <f t="shared" si="17"/>
        <v>4</v>
      </c>
      <c r="C542" t="s">
        <v>224</v>
      </c>
      <c r="D542" t="s">
        <v>683</v>
      </c>
      <c r="E542">
        <v>35</v>
      </c>
      <c r="F542" t="s">
        <v>1498</v>
      </c>
      <c r="G542" t="s">
        <v>1499</v>
      </c>
      <c r="H542" t="s">
        <v>634</v>
      </c>
      <c r="I542" t="s">
        <v>653</v>
      </c>
      <c r="J542" t="s">
        <v>532</v>
      </c>
      <c r="K542">
        <v>45000</v>
      </c>
      <c r="L542" t="s">
        <v>653</v>
      </c>
      <c r="M542" t="s">
        <v>660</v>
      </c>
    </row>
    <row r="543" spans="1:13" x14ac:dyDescent="0.3">
      <c r="A543" t="str">
        <f t="shared" si="16"/>
        <v>5Oxfordshire</v>
      </c>
      <c r="B543">
        <f t="shared" si="17"/>
        <v>5</v>
      </c>
      <c r="C543" t="s">
        <v>224</v>
      </c>
      <c r="D543" t="s">
        <v>683</v>
      </c>
      <c r="E543">
        <v>36</v>
      </c>
      <c r="F543" t="s">
        <v>1500</v>
      </c>
      <c r="G543" t="s">
        <v>1501</v>
      </c>
      <c r="H543" t="s">
        <v>613</v>
      </c>
      <c r="I543" t="s">
        <v>580</v>
      </c>
      <c r="J543" t="s">
        <v>554</v>
      </c>
      <c r="K543">
        <v>342412</v>
      </c>
      <c r="L543">
        <v>0</v>
      </c>
      <c r="M543" t="s">
        <v>660</v>
      </c>
    </row>
    <row r="544" spans="1:13" x14ac:dyDescent="0.3">
      <c r="A544" t="str">
        <f t="shared" si="16"/>
        <v>6Oxfordshire</v>
      </c>
      <c r="B544">
        <f t="shared" si="17"/>
        <v>6</v>
      </c>
      <c r="C544" t="s">
        <v>224</v>
      </c>
      <c r="D544" t="s">
        <v>683</v>
      </c>
      <c r="E544">
        <v>37</v>
      </c>
      <c r="F544" t="s">
        <v>1502</v>
      </c>
      <c r="G544" t="s">
        <v>1503</v>
      </c>
      <c r="H544" t="s">
        <v>613</v>
      </c>
      <c r="I544" t="s">
        <v>580</v>
      </c>
      <c r="J544" t="s">
        <v>554</v>
      </c>
      <c r="K544">
        <v>120000</v>
      </c>
      <c r="L544">
        <v>0</v>
      </c>
      <c r="M544" t="s">
        <v>660</v>
      </c>
    </row>
    <row r="545" spans="1:13" x14ac:dyDescent="0.3">
      <c r="A545" t="str">
        <f t="shared" si="16"/>
        <v>7Oxfordshire</v>
      </c>
      <c r="B545">
        <f t="shared" si="17"/>
        <v>7</v>
      </c>
      <c r="C545" t="s">
        <v>224</v>
      </c>
      <c r="D545" t="s">
        <v>683</v>
      </c>
      <c r="E545">
        <v>39</v>
      </c>
      <c r="F545" t="s">
        <v>1504</v>
      </c>
      <c r="G545" t="s">
        <v>1505</v>
      </c>
      <c r="H545" t="s">
        <v>613</v>
      </c>
      <c r="I545" t="s">
        <v>580</v>
      </c>
      <c r="J545" t="s">
        <v>532</v>
      </c>
      <c r="K545">
        <v>36000</v>
      </c>
      <c r="L545" t="s">
        <v>653</v>
      </c>
      <c r="M545" t="s">
        <v>660</v>
      </c>
    </row>
    <row r="546" spans="1:13" x14ac:dyDescent="0.3">
      <c r="A546" t="str">
        <f t="shared" si="16"/>
        <v>8Oxfordshire</v>
      </c>
      <c r="B546">
        <f t="shared" si="17"/>
        <v>8</v>
      </c>
      <c r="C546" t="s">
        <v>224</v>
      </c>
      <c r="D546" t="s">
        <v>683</v>
      </c>
      <c r="E546">
        <v>40</v>
      </c>
      <c r="F546" t="s">
        <v>1506</v>
      </c>
      <c r="G546" t="s">
        <v>1507</v>
      </c>
      <c r="H546" t="s">
        <v>613</v>
      </c>
      <c r="I546" t="s">
        <v>580</v>
      </c>
      <c r="J546" t="s">
        <v>554</v>
      </c>
      <c r="K546">
        <v>36000</v>
      </c>
      <c r="L546" t="s">
        <v>653</v>
      </c>
      <c r="M546" t="s">
        <v>660</v>
      </c>
    </row>
    <row r="547" spans="1:13" x14ac:dyDescent="0.3">
      <c r="A547" t="str">
        <f t="shared" si="16"/>
        <v>9Oxfordshire</v>
      </c>
      <c r="B547">
        <f t="shared" si="17"/>
        <v>9</v>
      </c>
      <c r="C547" t="s">
        <v>224</v>
      </c>
      <c r="D547" t="s">
        <v>683</v>
      </c>
      <c r="E547">
        <v>41</v>
      </c>
      <c r="F547" t="s">
        <v>1508</v>
      </c>
      <c r="G547" t="s">
        <v>1509</v>
      </c>
      <c r="H547" t="s">
        <v>613</v>
      </c>
      <c r="I547" t="s">
        <v>580</v>
      </c>
      <c r="J547" t="s">
        <v>532</v>
      </c>
      <c r="K547">
        <v>212000</v>
      </c>
      <c r="L547" t="s">
        <v>653</v>
      </c>
      <c r="M547" t="s">
        <v>660</v>
      </c>
    </row>
    <row r="548" spans="1:13" x14ac:dyDescent="0.3">
      <c r="A548" t="str">
        <f t="shared" si="16"/>
        <v>10Oxfordshire</v>
      </c>
      <c r="B548">
        <f t="shared" si="17"/>
        <v>10</v>
      </c>
      <c r="C548" t="s">
        <v>224</v>
      </c>
      <c r="D548" t="s">
        <v>683</v>
      </c>
      <c r="E548">
        <v>41</v>
      </c>
      <c r="F548" t="s">
        <v>1510</v>
      </c>
      <c r="G548" t="s">
        <v>1511</v>
      </c>
      <c r="H548" t="s">
        <v>623</v>
      </c>
      <c r="I548" t="s">
        <v>653</v>
      </c>
      <c r="J548" t="s">
        <v>532</v>
      </c>
      <c r="K548">
        <v>116500</v>
      </c>
      <c r="L548">
        <v>0</v>
      </c>
      <c r="M548" t="s">
        <v>660</v>
      </c>
    </row>
    <row r="549" spans="1:13" x14ac:dyDescent="0.3">
      <c r="A549" t="str">
        <f t="shared" si="16"/>
        <v>11Oxfordshire</v>
      </c>
      <c r="B549">
        <f t="shared" si="17"/>
        <v>11</v>
      </c>
      <c r="C549" t="s">
        <v>224</v>
      </c>
      <c r="D549" t="s">
        <v>683</v>
      </c>
      <c r="E549">
        <v>42</v>
      </c>
      <c r="F549" t="s">
        <v>1512</v>
      </c>
      <c r="G549" t="s">
        <v>1513</v>
      </c>
      <c r="H549" t="s">
        <v>613</v>
      </c>
      <c r="I549" t="s">
        <v>580</v>
      </c>
      <c r="J549" t="s">
        <v>554</v>
      </c>
      <c r="K549">
        <v>84000</v>
      </c>
      <c r="L549">
        <v>0</v>
      </c>
      <c r="M549" t="s">
        <v>660</v>
      </c>
    </row>
    <row r="550" spans="1:13" x14ac:dyDescent="0.3">
      <c r="A550" t="str">
        <f t="shared" si="16"/>
        <v>12Oxfordshire</v>
      </c>
      <c r="B550">
        <f t="shared" si="17"/>
        <v>12</v>
      </c>
      <c r="C550" t="s">
        <v>224</v>
      </c>
      <c r="D550" t="s">
        <v>683</v>
      </c>
      <c r="E550">
        <v>44</v>
      </c>
      <c r="F550" t="s">
        <v>1514</v>
      </c>
      <c r="G550" t="s">
        <v>1515</v>
      </c>
      <c r="H550" t="s">
        <v>588</v>
      </c>
      <c r="I550" t="s">
        <v>537</v>
      </c>
      <c r="J550" t="s">
        <v>554</v>
      </c>
      <c r="K550">
        <v>1000000</v>
      </c>
      <c r="L550" t="s">
        <v>1516</v>
      </c>
      <c r="M550" t="s">
        <v>660</v>
      </c>
    </row>
    <row r="551" spans="1:13" x14ac:dyDescent="0.3">
      <c r="A551" t="str">
        <f t="shared" si="16"/>
        <v>13Oxfordshire</v>
      </c>
      <c r="B551">
        <f t="shared" si="17"/>
        <v>13</v>
      </c>
      <c r="C551" t="s">
        <v>224</v>
      </c>
      <c r="D551" t="s">
        <v>683</v>
      </c>
      <c r="E551">
        <v>45</v>
      </c>
      <c r="F551" t="s">
        <v>1517</v>
      </c>
      <c r="G551" t="s">
        <v>1518</v>
      </c>
      <c r="H551" t="s">
        <v>588</v>
      </c>
      <c r="I551" t="s">
        <v>537</v>
      </c>
      <c r="J551" t="s">
        <v>554</v>
      </c>
      <c r="K551">
        <v>1065549</v>
      </c>
      <c r="L551" t="s">
        <v>1519</v>
      </c>
      <c r="M551" t="s">
        <v>660</v>
      </c>
    </row>
    <row r="552" spans="1:13" x14ac:dyDescent="0.3">
      <c r="A552" t="str">
        <f t="shared" si="16"/>
        <v>14Oxfordshire</v>
      </c>
      <c r="B552">
        <f t="shared" si="17"/>
        <v>14</v>
      </c>
      <c r="C552" t="s">
        <v>224</v>
      </c>
      <c r="D552" t="s">
        <v>683</v>
      </c>
      <c r="E552">
        <v>46</v>
      </c>
      <c r="F552" t="s">
        <v>1520</v>
      </c>
      <c r="G552" t="s">
        <v>1521</v>
      </c>
      <c r="H552" t="s">
        <v>588</v>
      </c>
      <c r="I552" t="s">
        <v>537</v>
      </c>
      <c r="J552" t="s">
        <v>532</v>
      </c>
      <c r="K552">
        <v>179000</v>
      </c>
      <c r="L552" t="s">
        <v>1522</v>
      </c>
      <c r="M552" t="s">
        <v>660</v>
      </c>
    </row>
    <row r="553" spans="1:13" x14ac:dyDescent="0.3">
      <c r="A553" t="str">
        <f t="shared" si="16"/>
        <v>15Oxfordshire</v>
      </c>
      <c r="B553">
        <f t="shared" si="17"/>
        <v>15</v>
      </c>
      <c r="C553" t="s">
        <v>224</v>
      </c>
      <c r="D553" t="s">
        <v>683</v>
      </c>
      <c r="E553">
        <v>47</v>
      </c>
      <c r="F553" t="s">
        <v>1523</v>
      </c>
      <c r="G553" t="s">
        <v>1524</v>
      </c>
      <c r="H553" t="s">
        <v>613</v>
      </c>
      <c r="I553" t="s">
        <v>591</v>
      </c>
      <c r="J553" t="s">
        <v>532</v>
      </c>
      <c r="K553">
        <v>674000</v>
      </c>
      <c r="L553" t="s">
        <v>1525</v>
      </c>
      <c r="M553" t="s">
        <v>660</v>
      </c>
    </row>
    <row r="554" spans="1:13" x14ac:dyDescent="0.3">
      <c r="A554" t="str">
        <f t="shared" si="16"/>
        <v>16Oxfordshire</v>
      </c>
      <c r="B554">
        <f t="shared" si="17"/>
        <v>16</v>
      </c>
      <c r="C554" t="s">
        <v>224</v>
      </c>
      <c r="D554" t="s">
        <v>683</v>
      </c>
      <c r="E554">
        <v>48</v>
      </c>
      <c r="F554" t="s">
        <v>1526</v>
      </c>
      <c r="G554" t="s">
        <v>1527</v>
      </c>
      <c r="H554" t="s">
        <v>613</v>
      </c>
      <c r="I554" t="s">
        <v>557</v>
      </c>
      <c r="J554" t="s">
        <v>532</v>
      </c>
      <c r="K554">
        <v>275000</v>
      </c>
      <c r="L554" t="s">
        <v>1528</v>
      </c>
      <c r="M554" t="s">
        <v>660</v>
      </c>
    </row>
    <row r="555" spans="1:13" x14ac:dyDescent="0.3">
      <c r="A555" t="str">
        <f t="shared" si="16"/>
        <v>17Oxfordshire</v>
      </c>
      <c r="B555">
        <f t="shared" si="17"/>
        <v>17</v>
      </c>
      <c r="C555" t="s">
        <v>224</v>
      </c>
      <c r="D555" t="s">
        <v>683</v>
      </c>
      <c r="E555">
        <v>49</v>
      </c>
      <c r="F555" t="s">
        <v>1529</v>
      </c>
      <c r="G555" t="s">
        <v>1530</v>
      </c>
      <c r="H555" t="s">
        <v>550</v>
      </c>
      <c r="I555" t="s">
        <v>557</v>
      </c>
      <c r="J555" t="s">
        <v>532</v>
      </c>
      <c r="K555">
        <v>100000</v>
      </c>
      <c r="L555">
        <v>0</v>
      </c>
      <c r="M555" t="s">
        <v>660</v>
      </c>
    </row>
    <row r="556" spans="1:13" x14ac:dyDescent="0.3">
      <c r="A556" t="str">
        <f t="shared" si="16"/>
        <v>18Oxfordshire</v>
      </c>
      <c r="B556">
        <f t="shared" si="17"/>
        <v>18</v>
      </c>
      <c r="C556" t="s">
        <v>224</v>
      </c>
      <c r="D556" t="s">
        <v>683</v>
      </c>
      <c r="E556">
        <v>50</v>
      </c>
      <c r="F556" t="s">
        <v>1531</v>
      </c>
      <c r="G556" t="s">
        <v>1532</v>
      </c>
      <c r="H556" t="s">
        <v>605</v>
      </c>
      <c r="I556" t="s">
        <v>625</v>
      </c>
      <c r="J556" t="s">
        <v>532</v>
      </c>
      <c r="K556">
        <v>160000</v>
      </c>
      <c r="L556">
        <v>0</v>
      </c>
      <c r="M556" t="s">
        <v>660</v>
      </c>
    </row>
    <row r="557" spans="1:13" x14ac:dyDescent="0.3">
      <c r="A557" t="str">
        <f t="shared" si="16"/>
        <v>19Oxfordshire</v>
      </c>
      <c r="B557">
        <f t="shared" si="17"/>
        <v>19</v>
      </c>
      <c r="C557" t="s">
        <v>224</v>
      </c>
      <c r="D557" t="s">
        <v>683</v>
      </c>
      <c r="E557">
        <v>51</v>
      </c>
      <c r="F557" t="s">
        <v>1533</v>
      </c>
      <c r="G557" t="s">
        <v>1534</v>
      </c>
      <c r="H557" t="s">
        <v>588</v>
      </c>
      <c r="I557" t="s">
        <v>830</v>
      </c>
      <c r="J557" t="s">
        <v>554</v>
      </c>
      <c r="K557">
        <v>200000</v>
      </c>
      <c r="L557">
        <v>0</v>
      </c>
      <c r="M557" t="s">
        <v>660</v>
      </c>
    </row>
    <row r="558" spans="1:13" x14ac:dyDescent="0.3">
      <c r="A558" t="str">
        <f t="shared" si="16"/>
        <v>20Oxfordshire</v>
      </c>
      <c r="B558">
        <f t="shared" si="17"/>
        <v>20</v>
      </c>
      <c r="C558" t="s">
        <v>224</v>
      </c>
      <c r="D558" t="s">
        <v>683</v>
      </c>
      <c r="E558">
        <v>52</v>
      </c>
      <c r="F558" t="s">
        <v>1535</v>
      </c>
      <c r="G558" t="s">
        <v>1536</v>
      </c>
      <c r="H558" t="s">
        <v>588</v>
      </c>
      <c r="I558" t="s">
        <v>830</v>
      </c>
      <c r="J558" t="s">
        <v>554</v>
      </c>
      <c r="K558">
        <v>58500</v>
      </c>
      <c r="L558" t="s">
        <v>1537</v>
      </c>
      <c r="M558" t="s">
        <v>660</v>
      </c>
    </row>
    <row r="559" spans="1:13" x14ac:dyDescent="0.3">
      <c r="A559" t="str">
        <f t="shared" si="16"/>
        <v>21Oxfordshire</v>
      </c>
      <c r="B559">
        <f t="shared" si="17"/>
        <v>21</v>
      </c>
      <c r="C559" t="s">
        <v>224</v>
      </c>
      <c r="D559" t="s">
        <v>683</v>
      </c>
      <c r="E559">
        <v>53</v>
      </c>
      <c r="F559" t="s">
        <v>1538</v>
      </c>
      <c r="G559" t="s">
        <v>1539</v>
      </c>
      <c r="H559" t="s">
        <v>623</v>
      </c>
      <c r="J559" t="s">
        <v>532</v>
      </c>
      <c r="K559">
        <v>100000</v>
      </c>
      <c r="L559">
        <v>0</v>
      </c>
      <c r="M559" t="s">
        <v>660</v>
      </c>
    </row>
    <row r="560" spans="1:13" x14ac:dyDescent="0.3">
      <c r="A560" t="str">
        <f t="shared" si="16"/>
        <v>22Oxfordshire</v>
      </c>
      <c r="B560">
        <f t="shared" si="17"/>
        <v>22</v>
      </c>
      <c r="C560" t="s">
        <v>224</v>
      </c>
      <c r="D560" t="s">
        <v>683</v>
      </c>
      <c r="E560">
        <v>54</v>
      </c>
      <c r="F560" t="s">
        <v>1540</v>
      </c>
      <c r="G560" t="s">
        <v>1541</v>
      </c>
      <c r="H560" t="s">
        <v>623</v>
      </c>
      <c r="J560" t="s">
        <v>532</v>
      </c>
      <c r="K560">
        <v>150000</v>
      </c>
      <c r="L560">
        <v>0</v>
      </c>
      <c r="M560" t="s">
        <v>660</v>
      </c>
    </row>
    <row r="561" spans="1:13" x14ac:dyDescent="0.3">
      <c r="A561" t="str">
        <f t="shared" si="16"/>
        <v>23Oxfordshire</v>
      </c>
      <c r="B561">
        <f t="shared" si="17"/>
        <v>23</v>
      </c>
      <c r="C561" t="s">
        <v>224</v>
      </c>
      <c r="D561" t="s">
        <v>683</v>
      </c>
      <c r="E561">
        <v>55</v>
      </c>
      <c r="F561" t="s">
        <v>1542</v>
      </c>
      <c r="G561" t="s">
        <v>1543</v>
      </c>
      <c r="H561" t="s">
        <v>623</v>
      </c>
      <c r="J561" t="s">
        <v>554</v>
      </c>
      <c r="K561">
        <v>106923</v>
      </c>
      <c r="L561" t="s">
        <v>1544</v>
      </c>
      <c r="M561" t="s">
        <v>660</v>
      </c>
    </row>
    <row r="562" spans="1:13" x14ac:dyDescent="0.3">
      <c r="A562" t="str">
        <f t="shared" si="16"/>
        <v>24Oxfordshire</v>
      </c>
      <c r="B562">
        <f t="shared" si="17"/>
        <v>24</v>
      </c>
      <c r="C562" t="s">
        <v>224</v>
      </c>
      <c r="D562" t="s">
        <v>683</v>
      </c>
      <c r="E562">
        <v>56</v>
      </c>
      <c r="F562" t="s">
        <v>1545</v>
      </c>
      <c r="G562" t="s">
        <v>1546</v>
      </c>
      <c r="H562" t="s">
        <v>628</v>
      </c>
      <c r="I562" t="s">
        <v>542</v>
      </c>
      <c r="J562" t="s">
        <v>554</v>
      </c>
      <c r="K562">
        <v>86618</v>
      </c>
      <c r="L562">
        <v>0</v>
      </c>
      <c r="M562" t="s">
        <v>660</v>
      </c>
    </row>
    <row r="563" spans="1:13" x14ac:dyDescent="0.3">
      <c r="A563" t="str">
        <f t="shared" si="16"/>
        <v>25Oxfordshire</v>
      </c>
      <c r="B563">
        <f t="shared" si="17"/>
        <v>25</v>
      </c>
      <c r="C563" t="s">
        <v>224</v>
      </c>
      <c r="D563" t="s">
        <v>683</v>
      </c>
      <c r="E563">
        <v>57</v>
      </c>
      <c r="F563" t="s">
        <v>1547</v>
      </c>
      <c r="G563" t="s">
        <v>1548</v>
      </c>
      <c r="H563" t="s">
        <v>613</v>
      </c>
      <c r="I563" t="s">
        <v>601</v>
      </c>
      <c r="J563" t="s">
        <v>554</v>
      </c>
      <c r="K563">
        <v>129007</v>
      </c>
      <c r="L563" t="s">
        <v>1549</v>
      </c>
      <c r="M563" t="s">
        <v>660</v>
      </c>
    </row>
    <row r="564" spans="1:13" x14ac:dyDescent="0.3">
      <c r="A564" t="str">
        <f t="shared" si="16"/>
        <v>26Oxfordshire</v>
      </c>
      <c r="B564">
        <f t="shared" si="17"/>
        <v>26</v>
      </c>
      <c r="C564" t="s">
        <v>224</v>
      </c>
      <c r="D564" t="s">
        <v>683</v>
      </c>
      <c r="E564">
        <v>58</v>
      </c>
      <c r="F564" t="s">
        <v>1550</v>
      </c>
      <c r="G564" t="s">
        <v>1551</v>
      </c>
      <c r="H564" t="s">
        <v>613</v>
      </c>
      <c r="I564" t="s">
        <v>540</v>
      </c>
      <c r="J564" t="s">
        <v>554</v>
      </c>
      <c r="K564">
        <v>103015</v>
      </c>
      <c r="L564" t="s">
        <v>1552</v>
      </c>
      <c r="M564" t="s">
        <v>660</v>
      </c>
    </row>
    <row r="565" spans="1:13" x14ac:dyDescent="0.3">
      <c r="A565" t="str">
        <f t="shared" si="16"/>
        <v>27Oxfordshire</v>
      </c>
      <c r="B565">
        <f t="shared" si="17"/>
        <v>27</v>
      </c>
      <c r="C565" t="s">
        <v>224</v>
      </c>
      <c r="D565" t="s">
        <v>683</v>
      </c>
      <c r="E565">
        <v>59</v>
      </c>
      <c r="F565" t="s">
        <v>1553</v>
      </c>
      <c r="G565" t="s">
        <v>1554</v>
      </c>
      <c r="H565" t="s">
        <v>628</v>
      </c>
      <c r="I565" t="s">
        <v>564</v>
      </c>
      <c r="J565" t="s">
        <v>554</v>
      </c>
      <c r="K565">
        <v>101994</v>
      </c>
      <c r="L565" t="s">
        <v>1555</v>
      </c>
      <c r="M565" t="s">
        <v>660</v>
      </c>
    </row>
    <row r="566" spans="1:13" x14ac:dyDescent="0.3">
      <c r="A566" t="str">
        <f t="shared" si="16"/>
        <v>28Oxfordshire</v>
      </c>
      <c r="B566">
        <f t="shared" si="17"/>
        <v>28</v>
      </c>
      <c r="C566" t="s">
        <v>224</v>
      </c>
      <c r="D566" t="s">
        <v>683</v>
      </c>
      <c r="E566">
        <v>64</v>
      </c>
      <c r="F566" t="s">
        <v>1556</v>
      </c>
      <c r="G566" t="s">
        <v>1557</v>
      </c>
      <c r="H566" t="s">
        <v>557</v>
      </c>
      <c r="J566" t="s">
        <v>554</v>
      </c>
      <c r="K566">
        <v>60000</v>
      </c>
      <c r="L566">
        <v>0</v>
      </c>
      <c r="M566" t="s">
        <v>660</v>
      </c>
    </row>
    <row r="567" spans="1:13" x14ac:dyDescent="0.3">
      <c r="A567" t="str">
        <f t="shared" si="16"/>
        <v>29Oxfordshire</v>
      </c>
      <c r="B567">
        <f t="shared" si="17"/>
        <v>29</v>
      </c>
      <c r="C567" t="s">
        <v>224</v>
      </c>
      <c r="D567" t="s">
        <v>683</v>
      </c>
      <c r="E567">
        <v>67</v>
      </c>
      <c r="F567" t="s">
        <v>1558</v>
      </c>
      <c r="G567" t="s">
        <v>1559</v>
      </c>
      <c r="H567" t="s">
        <v>613</v>
      </c>
      <c r="I567" t="s">
        <v>540</v>
      </c>
      <c r="J567" t="s">
        <v>554</v>
      </c>
      <c r="K567">
        <v>38295</v>
      </c>
      <c r="L567" t="s">
        <v>1560</v>
      </c>
      <c r="M567" t="s">
        <v>660</v>
      </c>
    </row>
    <row r="568" spans="1:13" x14ac:dyDescent="0.3">
      <c r="A568" t="str">
        <f t="shared" si="16"/>
        <v>30Oxfordshire</v>
      </c>
      <c r="B568">
        <f t="shared" si="17"/>
        <v>30</v>
      </c>
      <c r="C568" t="s">
        <v>224</v>
      </c>
      <c r="D568" t="s">
        <v>683</v>
      </c>
      <c r="E568" t="s">
        <v>1561</v>
      </c>
      <c r="F568" t="s">
        <v>1562</v>
      </c>
      <c r="G568" t="s">
        <v>1563</v>
      </c>
      <c r="H568" t="s">
        <v>613</v>
      </c>
      <c r="I568" t="s">
        <v>540</v>
      </c>
      <c r="J568" t="s">
        <v>532</v>
      </c>
      <c r="K568">
        <v>328941</v>
      </c>
      <c r="L568">
        <v>0</v>
      </c>
      <c r="M568" t="s">
        <v>660</v>
      </c>
    </row>
    <row r="569" spans="1:13" x14ac:dyDescent="0.3">
      <c r="A569" t="str">
        <f t="shared" si="16"/>
        <v>1Walsall</v>
      </c>
      <c r="B569">
        <f t="shared" si="17"/>
        <v>1</v>
      </c>
      <c r="C569" t="s">
        <v>306</v>
      </c>
      <c r="D569" t="s">
        <v>673</v>
      </c>
      <c r="E569">
        <v>28</v>
      </c>
      <c r="F569" t="s">
        <v>1564</v>
      </c>
      <c r="G569" t="s">
        <v>1565</v>
      </c>
      <c r="H569" t="s">
        <v>631</v>
      </c>
      <c r="I569" t="s">
        <v>544</v>
      </c>
      <c r="J569" t="s">
        <v>532</v>
      </c>
      <c r="K569">
        <v>1875109</v>
      </c>
      <c r="L569">
        <v>336</v>
      </c>
      <c r="M569" t="s">
        <v>525</v>
      </c>
    </row>
    <row r="570" spans="1:13" x14ac:dyDescent="0.3">
      <c r="A570" t="str">
        <f t="shared" si="16"/>
        <v>2Walsall</v>
      </c>
      <c r="B570">
        <f t="shared" si="17"/>
        <v>2</v>
      </c>
      <c r="C570" t="s">
        <v>306</v>
      </c>
      <c r="D570" t="s">
        <v>673</v>
      </c>
      <c r="E570">
        <v>29</v>
      </c>
      <c r="F570" t="s">
        <v>1564</v>
      </c>
      <c r="G570" t="s">
        <v>1566</v>
      </c>
      <c r="H570" t="s">
        <v>630</v>
      </c>
      <c r="I570" t="s">
        <v>565</v>
      </c>
      <c r="J570" t="s">
        <v>532</v>
      </c>
      <c r="K570">
        <v>1438481</v>
      </c>
      <c r="L570">
        <v>336</v>
      </c>
      <c r="M570" t="s">
        <v>651</v>
      </c>
    </row>
    <row r="571" spans="1:13" x14ac:dyDescent="0.3">
      <c r="A571" t="str">
        <f t="shared" si="16"/>
        <v>3Walsall</v>
      </c>
      <c r="B571">
        <f t="shared" si="17"/>
        <v>3</v>
      </c>
      <c r="C571" t="s">
        <v>306</v>
      </c>
      <c r="D571" t="s">
        <v>673</v>
      </c>
      <c r="E571">
        <v>61</v>
      </c>
      <c r="F571" t="s">
        <v>1567</v>
      </c>
      <c r="G571" t="s">
        <v>1568</v>
      </c>
      <c r="H571" t="s">
        <v>557</v>
      </c>
      <c r="I571" t="s">
        <v>653</v>
      </c>
      <c r="J571" t="s">
        <v>554</v>
      </c>
      <c r="K571">
        <v>2533216</v>
      </c>
      <c r="L571" t="s">
        <v>653</v>
      </c>
      <c r="M571" t="s">
        <v>660</v>
      </c>
    </row>
    <row r="572" spans="1:13" x14ac:dyDescent="0.3">
      <c r="A572" t="str">
        <f t="shared" si="16"/>
        <v>1Cheshire West and Chester</v>
      </c>
      <c r="B572">
        <f t="shared" si="17"/>
        <v>1</v>
      </c>
      <c r="C572" t="s">
        <v>86</v>
      </c>
      <c r="D572" t="s">
        <v>686</v>
      </c>
      <c r="E572">
        <v>6</v>
      </c>
      <c r="F572" t="s">
        <v>1569</v>
      </c>
      <c r="G572" t="s">
        <v>1570</v>
      </c>
      <c r="H572" t="s">
        <v>613</v>
      </c>
      <c r="I572" t="s">
        <v>580</v>
      </c>
      <c r="J572" t="s">
        <v>554</v>
      </c>
      <c r="K572">
        <v>1375820</v>
      </c>
      <c r="L572">
        <v>0</v>
      </c>
      <c r="M572" t="s">
        <v>660</v>
      </c>
    </row>
    <row r="573" spans="1:13" x14ac:dyDescent="0.3">
      <c r="A573" t="str">
        <f t="shared" si="16"/>
        <v>2Cheshire West and Chester</v>
      </c>
      <c r="B573">
        <f t="shared" si="17"/>
        <v>2</v>
      </c>
      <c r="C573" t="s">
        <v>86</v>
      </c>
      <c r="D573" t="s">
        <v>686</v>
      </c>
      <c r="E573">
        <v>6</v>
      </c>
      <c r="F573" t="s">
        <v>1571</v>
      </c>
      <c r="G573" t="s">
        <v>1572</v>
      </c>
      <c r="H573" t="s">
        <v>613</v>
      </c>
      <c r="I573" t="s">
        <v>580</v>
      </c>
      <c r="J573" t="s">
        <v>532</v>
      </c>
      <c r="K573">
        <v>874509</v>
      </c>
      <c r="L573">
        <v>0</v>
      </c>
      <c r="M573" t="s">
        <v>660</v>
      </c>
    </row>
    <row r="574" spans="1:13" x14ac:dyDescent="0.3">
      <c r="A574" t="str">
        <f t="shared" si="16"/>
        <v>3Cheshire West and Chester</v>
      </c>
      <c r="B574">
        <f t="shared" si="17"/>
        <v>3</v>
      </c>
      <c r="C574" t="s">
        <v>86</v>
      </c>
      <c r="D574" t="s">
        <v>686</v>
      </c>
      <c r="E574">
        <v>6</v>
      </c>
      <c r="F574" t="s">
        <v>1569</v>
      </c>
      <c r="G574" t="s">
        <v>1573</v>
      </c>
      <c r="H574" t="s">
        <v>630</v>
      </c>
      <c r="I574" t="s">
        <v>543</v>
      </c>
      <c r="J574" t="s">
        <v>554</v>
      </c>
      <c r="K574">
        <v>654362</v>
      </c>
      <c r="L574">
        <v>494</v>
      </c>
      <c r="M574" t="s">
        <v>651</v>
      </c>
    </row>
    <row r="575" spans="1:13" x14ac:dyDescent="0.3">
      <c r="A575" t="str">
        <f t="shared" si="16"/>
        <v>4Cheshire West and Chester</v>
      </c>
      <c r="B575">
        <f t="shared" si="17"/>
        <v>4</v>
      </c>
      <c r="C575" t="s">
        <v>86</v>
      </c>
      <c r="D575" t="s">
        <v>686</v>
      </c>
      <c r="E575">
        <v>6</v>
      </c>
      <c r="F575" t="s">
        <v>1569</v>
      </c>
      <c r="G575" t="s">
        <v>1574</v>
      </c>
      <c r="H575" t="s">
        <v>630</v>
      </c>
      <c r="I575" t="s">
        <v>543</v>
      </c>
      <c r="J575" t="s">
        <v>554</v>
      </c>
      <c r="K575">
        <v>529420</v>
      </c>
      <c r="L575">
        <v>260</v>
      </c>
      <c r="M575" t="s">
        <v>651</v>
      </c>
    </row>
    <row r="576" spans="1:13" x14ac:dyDescent="0.3">
      <c r="A576" t="str">
        <f t="shared" si="16"/>
        <v>5Cheshire West and Chester</v>
      </c>
      <c r="B576">
        <f t="shared" si="17"/>
        <v>5</v>
      </c>
      <c r="C576" t="s">
        <v>86</v>
      </c>
      <c r="D576" t="s">
        <v>686</v>
      </c>
      <c r="E576">
        <v>6</v>
      </c>
      <c r="F576" t="s">
        <v>1569</v>
      </c>
      <c r="G576" t="s">
        <v>1575</v>
      </c>
      <c r="H576" t="s">
        <v>613</v>
      </c>
      <c r="I576" t="s">
        <v>557</v>
      </c>
      <c r="J576" t="s">
        <v>554</v>
      </c>
      <c r="K576">
        <v>49286</v>
      </c>
      <c r="L576">
        <v>0</v>
      </c>
      <c r="M576" t="s">
        <v>660</v>
      </c>
    </row>
    <row r="577" spans="1:13" x14ac:dyDescent="0.3">
      <c r="A577" t="str">
        <f t="shared" si="16"/>
        <v>6Cheshire West and Chester</v>
      </c>
      <c r="B577">
        <f t="shared" si="17"/>
        <v>6</v>
      </c>
      <c r="C577" t="s">
        <v>86</v>
      </c>
      <c r="D577" t="s">
        <v>686</v>
      </c>
      <c r="E577">
        <v>6</v>
      </c>
      <c r="F577" t="s">
        <v>1571</v>
      </c>
      <c r="G577" t="s">
        <v>1576</v>
      </c>
      <c r="H577" t="s">
        <v>613</v>
      </c>
      <c r="I577" t="s">
        <v>557</v>
      </c>
      <c r="J577" t="s">
        <v>532</v>
      </c>
      <c r="K577">
        <v>58507</v>
      </c>
      <c r="L577">
        <v>0</v>
      </c>
      <c r="M577" t="s">
        <v>660</v>
      </c>
    </row>
    <row r="578" spans="1:13" x14ac:dyDescent="0.3">
      <c r="A578" t="str">
        <f t="shared" si="16"/>
        <v>7Cheshire West and Chester</v>
      </c>
      <c r="B578">
        <f t="shared" si="17"/>
        <v>7</v>
      </c>
      <c r="C578" t="s">
        <v>86</v>
      </c>
      <c r="D578" t="s">
        <v>686</v>
      </c>
      <c r="E578">
        <v>6</v>
      </c>
      <c r="F578" t="s">
        <v>1571</v>
      </c>
      <c r="G578" t="s">
        <v>1577</v>
      </c>
      <c r="H578" t="s">
        <v>613</v>
      </c>
      <c r="I578" t="s">
        <v>557</v>
      </c>
      <c r="J578" t="s">
        <v>532</v>
      </c>
      <c r="K578">
        <v>34129</v>
      </c>
      <c r="L578">
        <v>0</v>
      </c>
      <c r="M578" t="s">
        <v>660</v>
      </c>
    </row>
    <row r="579" spans="1:13" x14ac:dyDescent="0.3">
      <c r="A579" t="str">
        <f t="shared" ref="A579:A642" si="18">B579&amp;C579</f>
        <v>8Cheshire West and Chester</v>
      </c>
      <c r="B579">
        <f t="shared" ref="B579:B642" si="19">IF(C579=C578, B578+1, 1)</f>
        <v>8</v>
      </c>
      <c r="C579" t="s">
        <v>86</v>
      </c>
      <c r="D579" t="s">
        <v>686</v>
      </c>
      <c r="E579">
        <v>6</v>
      </c>
      <c r="F579" t="s">
        <v>1569</v>
      </c>
      <c r="G579" t="s">
        <v>1578</v>
      </c>
      <c r="H579" t="s">
        <v>619</v>
      </c>
      <c r="I579" t="s">
        <v>563</v>
      </c>
      <c r="J579" t="s">
        <v>554</v>
      </c>
      <c r="K579">
        <v>580302</v>
      </c>
      <c r="L579">
        <v>23115</v>
      </c>
      <c r="M579" t="s">
        <v>657</v>
      </c>
    </row>
    <row r="580" spans="1:13" x14ac:dyDescent="0.3">
      <c r="A580" t="str">
        <f t="shared" si="18"/>
        <v>9Cheshire West and Chester</v>
      </c>
      <c r="B580">
        <f t="shared" si="19"/>
        <v>9</v>
      </c>
      <c r="C580" t="s">
        <v>86</v>
      </c>
      <c r="D580" t="s">
        <v>686</v>
      </c>
      <c r="E580">
        <v>6</v>
      </c>
      <c r="F580" t="s">
        <v>1571</v>
      </c>
      <c r="G580" t="s">
        <v>1578</v>
      </c>
      <c r="H580" t="s">
        <v>619</v>
      </c>
      <c r="I580" t="s">
        <v>563</v>
      </c>
      <c r="J580" t="s">
        <v>532</v>
      </c>
      <c r="K580">
        <v>801247</v>
      </c>
      <c r="L580">
        <v>31825</v>
      </c>
      <c r="M580" t="s">
        <v>657</v>
      </c>
    </row>
    <row r="581" spans="1:13" x14ac:dyDescent="0.3">
      <c r="A581" t="str">
        <f t="shared" si="18"/>
        <v>10Cheshire West and Chester</v>
      </c>
      <c r="B581">
        <f t="shared" si="19"/>
        <v>10</v>
      </c>
      <c r="C581" t="s">
        <v>86</v>
      </c>
      <c r="D581" t="s">
        <v>686</v>
      </c>
      <c r="E581">
        <v>6</v>
      </c>
      <c r="F581" t="s">
        <v>1571</v>
      </c>
      <c r="G581" t="s">
        <v>1579</v>
      </c>
      <c r="H581" t="s">
        <v>630</v>
      </c>
      <c r="I581" t="s">
        <v>565</v>
      </c>
      <c r="J581" t="s">
        <v>532</v>
      </c>
      <c r="K581">
        <v>182880</v>
      </c>
      <c r="L581">
        <v>156</v>
      </c>
      <c r="M581" t="s">
        <v>651</v>
      </c>
    </row>
    <row r="582" spans="1:13" x14ac:dyDescent="0.3">
      <c r="A582" t="str">
        <f t="shared" si="18"/>
        <v>11Cheshire West and Chester</v>
      </c>
      <c r="B582">
        <f t="shared" si="19"/>
        <v>11</v>
      </c>
      <c r="C582" t="s">
        <v>86</v>
      </c>
      <c r="D582" t="s">
        <v>686</v>
      </c>
      <c r="E582">
        <v>6</v>
      </c>
      <c r="F582" t="s">
        <v>1571</v>
      </c>
      <c r="G582" t="s">
        <v>1580</v>
      </c>
      <c r="H582" t="s">
        <v>613</v>
      </c>
      <c r="I582" t="s">
        <v>540</v>
      </c>
      <c r="J582" t="s">
        <v>532</v>
      </c>
      <c r="K582">
        <v>51729.416666666672</v>
      </c>
      <c r="L582">
        <v>0</v>
      </c>
      <c r="M582" t="s">
        <v>660</v>
      </c>
    </row>
    <row r="583" spans="1:13" x14ac:dyDescent="0.3">
      <c r="A583" t="str">
        <f t="shared" si="18"/>
        <v>12Cheshire West and Chester</v>
      </c>
      <c r="B583">
        <f t="shared" si="19"/>
        <v>12</v>
      </c>
      <c r="C583" t="s">
        <v>86</v>
      </c>
      <c r="D583" t="s">
        <v>686</v>
      </c>
      <c r="E583">
        <v>6</v>
      </c>
      <c r="F583" t="s">
        <v>1571</v>
      </c>
      <c r="G583" t="s">
        <v>1581</v>
      </c>
      <c r="H583" t="s">
        <v>613</v>
      </c>
      <c r="I583" t="s">
        <v>591</v>
      </c>
      <c r="J583" t="s">
        <v>532</v>
      </c>
      <c r="K583">
        <v>436424</v>
      </c>
      <c r="L583">
        <v>0</v>
      </c>
      <c r="M583" t="s">
        <v>660</v>
      </c>
    </row>
    <row r="584" spans="1:13" x14ac:dyDescent="0.3">
      <c r="A584" t="str">
        <f t="shared" si="18"/>
        <v>13Cheshire West and Chester</v>
      </c>
      <c r="B584">
        <f t="shared" si="19"/>
        <v>13</v>
      </c>
      <c r="C584" t="s">
        <v>86</v>
      </c>
      <c r="D584" t="s">
        <v>686</v>
      </c>
      <c r="E584">
        <v>6</v>
      </c>
      <c r="F584" t="s">
        <v>1571</v>
      </c>
      <c r="G584" t="s">
        <v>1582</v>
      </c>
      <c r="H584" t="s">
        <v>613</v>
      </c>
      <c r="I584" t="s">
        <v>621</v>
      </c>
      <c r="J584" t="s">
        <v>532</v>
      </c>
      <c r="K584">
        <v>89987</v>
      </c>
      <c r="L584">
        <v>0</v>
      </c>
      <c r="M584" t="s">
        <v>660</v>
      </c>
    </row>
    <row r="585" spans="1:13" x14ac:dyDescent="0.3">
      <c r="A585" t="str">
        <f t="shared" si="18"/>
        <v>1Swindon</v>
      </c>
      <c r="B585">
        <f t="shared" si="19"/>
        <v>1</v>
      </c>
      <c r="C585" t="s">
        <v>290</v>
      </c>
      <c r="D585" t="s">
        <v>722</v>
      </c>
      <c r="E585">
        <v>11</v>
      </c>
      <c r="F585" t="s">
        <v>1583</v>
      </c>
      <c r="G585" t="s">
        <v>1584</v>
      </c>
      <c r="H585" t="s">
        <v>619</v>
      </c>
      <c r="I585" t="s">
        <v>541</v>
      </c>
      <c r="J585" t="s">
        <v>532</v>
      </c>
      <c r="K585">
        <v>387000</v>
      </c>
      <c r="L585">
        <v>15309</v>
      </c>
      <c r="M585" t="s">
        <v>657</v>
      </c>
    </row>
    <row r="586" spans="1:13" x14ac:dyDescent="0.3">
      <c r="A586" t="str">
        <f t="shared" si="18"/>
        <v>2Swindon</v>
      </c>
      <c r="B586">
        <f t="shared" si="19"/>
        <v>2</v>
      </c>
      <c r="C586" t="s">
        <v>290</v>
      </c>
      <c r="D586" t="s">
        <v>722</v>
      </c>
      <c r="E586">
        <v>12</v>
      </c>
      <c r="F586" t="s">
        <v>1585</v>
      </c>
      <c r="G586" t="s">
        <v>1586</v>
      </c>
      <c r="H586" t="s">
        <v>638</v>
      </c>
      <c r="I586" t="s">
        <v>595</v>
      </c>
      <c r="J586" t="s">
        <v>532</v>
      </c>
      <c r="K586">
        <v>372000</v>
      </c>
      <c r="L586">
        <v>9</v>
      </c>
      <c r="M586" t="s">
        <v>663</v>
      </c>
    </row>
    <row r="587" spans="1:13" x14ac:dyDescent="0.3">
      <c r="A587" t="str">
        <f t="shared" si="18"/>
        <v>3Swindon</v>
      </c>
      <c r="B587">
        <f t="shared" si="19"/>
        <v>3</v>
      </c>
      <c r="C587" t="s">
        <v>290</v>
      </c>
      <c r="D587" t="s">
        <v>722</v>
      </c>
      <c r="E587">
        <v>13</v>
      </c>
      <c r="F587" t="s">
        <v>1587</v>
      </c>
      <c r="G587" t="s">
        <v>1586</v>
      </c>
      <c r="H587" t="s">
        <v>638</v>
      </c>
      <c r="I587" t="s">
        <v>604</v>
      </c>
      <c r="J587" t="s">
        <v>532</v>
      </c>
      <c r="K587">
        <v>501732</v>
      </c>
      <c r="L587">
        <v>12</v>
      </c>
      <c r="M587" t="s">
        <v>663</v>
      </c>
    </row>
    <row r="588" spans="1:13" x14ac:dyDescent="0.3">
      <c r="A588" t="str">
        <f t="shared" si="18"/>
        <v>4Swindon</v>
      </c>
      <c r="B588">
        <f t="shared" si="19"/>
        <v>4</v>
      </c>
      <c r="C588" t="s">
        <v>290</v>
      </c>
      <c r="D588" t="s">
        <v>722</v>
      </c>
      <c r="E588">
        <v>33</v>
      </c>
      <c r="F588" t="s">
        <v>1583</v>
      </c>
      <c r="G588" t="s">
        <v>1588</v>
      </c>
      <c r="H588" t="s">
        <v>613</v>
      </c>
      <c r="I588" t="s">
        <v>557</v>
      </c>
      <c r="J588" t="s">
        <v>554</v>
      </c>
      <c r="K588">
        <v>1903384</v>
      </c>
      <c r="L588">
        <v>9999</v>
      </c>
      <c r="M588" t="s">
        <v>660</v>
      </c>
    </row>
    <row r="589" spans="1:13" x14ac:dyDescent="0.3">
      <c r="A589" t="str">
        <f t="shared" si="18"/>
        <v>1North Yorkshire</v>
      </c>
      <c r="B589">
        <f t="shared" si="19"/>
        <v>1</v>
      </c>
      <c r="C589" t="s">
        <v>214</v>
      </c>
      <c r="D589" t="s">
        <v>729</v>
      </c>
      <c r="E589">
        <v>9</v>
      </c>
      <c r="F589" t="s">
        <v>1589</v>
      </c>
      <c r="G589" t="s">
        <v>1590</v>
      </c>
      <c r="H589" t="s">
        <v>637</v>
      </c>
      <c r="I589" t="s">
        <v>557</v>
      </c>
      <c r="J589" t="s">
        <v>532</v>
      </c>
      <c r="K589">
        <v>42150</v>
      </c>
      <c r="L589" t="s">
        <v>653</v>
      </c>
      <c r="M589" t="s">
        <v>660</v>
      </c>
    </row>
    <row r="590" spans="1:13" x14ac:dyDescent="0.3">
      <c r="A590" t="str">
        <f t="shared" si="18"/>
        <v>2North Yorkshire</v>
      </c>
      <c r="B590">
        <f t="shared" si="19"/>
        <v>2</v>
      </c>
      <c r="C590" t="s">
        <v>214</v>
      </c>
      <c r="D590" t="s">
        <v>729</v>
      </c>
      <c r="E590">
        <v>10</v>
      </c>
      <c r="F590" t="s">
        <v>1591</v>
      </c>
      <c r="G590" t="s">
        <v>1592</v>
      </c>
      <c r="H590" t="s">
        <v>628</v>
      </c>
      <c r="I590" t="s">
        <v>564</v>
      </c>
      <c r="J590" t="s">
        <v>532</v>
      </c>
      <c r="K590">
        <v>969371</v>
      </c>
      <c r="L590">
        <v>0</v>
      </c>
      <c r="M590" t="s">
        <v>660</v>
      </c>
    </row>
    <row r="591" spans="1:13" x14ac:dyDescent="0.3">
      <c r="A591" t="str">
        <f t="shared" si="18"/>
        <v>3North Yorkshire</v>
      </c>
      <c r="B591">
        <f t="shared" si="19"/>
        <v>3</v>
      </c>
      <c r="C591" t="s">
        <v>214</v>
      </c>
      <c r="D591" t="s">
        <v>729</v>
      </c>
      <c r="E591">
        <v>11</v>
      </c>
      <c r="F591" t="s">
        <v>1593</v>
      </c>
      <c r="G591" t="s">
        <v>1594</v>
      </c>
      <c r="H591" t="s">
        <v>628</v>
      </c>
      <c r="I591" t="s">
        <v>542</v>
      </c>
      <c r="J591" t="s">
        <v>532</v>
      </c>
      <c r="K591">
        <v>37467</v>
      </c>
      <c r="L591">
        <v>0</v>
      </c>
      <c r="M591" t="s">
        <v>660</v>
      </c>
    </row>
    <row r="592" spans="1:13" x14ac:dyDescent="0.3">
      <c r="A592" t="str">
        <f t="shared" si="18"/>
        <v>4North Yorkshire</v>
      </c>
      <c r="B592">
        <f t="shared" si="19"/>
        <v>4</v>
      </c>
      <c r="C592" t="s">
        <v>214</v>
      </c>
      <c r="D592" t="s">
        <v>729</v>
      </c>
      <c r="E592">
        <v>12</v>
      </c>
      <c r="F592" t="s">
        <v>1595</v>
      </c>
      <c r="G592" t="s">
        <v>1596</v>
      </c>
      <c r="H592" t="s">
        <v>630</v>
      </c>
      <c r="I592" t="s">
        <v>565</v>
      </c>
      <c r="J592" t="s">
        <v>532</v>
      </c>
      <c r="K592">
        <v>1003733</v>
      </c>
      <c r="L592">
        <v>22</v>
      </c>
      <c r="M592" t="s">
        <v>651</v>
      </c>
    </row>
    <row r="593" spans="1:13" x14ac:dyDescent="0.3">
      <c r="A593" t="str">
        <f t="shared" si="18"/>
        <v>5North Yorkshire</v>
      </c>
      <c r="B593">
        <f t="shared" si="19"/>
        <v>5</v>
      </c>
      <c r="C593" t="s">
        <v>214</v>
      </c>
      <c r="D593" t="s">
        <v>729</v>
      </c>
      <c r="E593">
        <v>13</v>
      </c>
      <c r="F593" t="s">
        <v>1597</v>
      </c>
      <c r="G593" t="s">
        <v>1598</v>
      </c>
      <c r="H593" t="s">
        <v>619</v>
      </c>
      <c r="I593" t="s">
        <v>563</v>
      </c>
      <c r="J593" t="s">
        <v>532</v>
      </c>
      <c r="K593">
        <v>376700</v>
      </c>
      <c r="L593">
        <v>14154</v>
      </c>
      <c r="M593" t="s">
        <v>657</v>
      </c>
    </row>
    <row r="594" spans="1:13" x14ac:dyDescent="0.3">
      <c r="A594" t="str">
        <f t="shared" si="18"/>
        <v>6North Yorkshire</v>
      </c>
      <c r="B594">
        <f t="shared" si="19"/>
        <v>6</v>
      </c>
      <c r="C594" t="s">
        <v>214</v>
      </c>
      <c r="D594" t="s">
        <v>729</v>
      </c>
      <c r="E594">
        <v>45</v>
      </c>
      <c r="F594" t="s">
        <v>1599</v>
      </c>
      <c r="G594" t="s">
        <v>1600</v>
      </c>
      <c r="H594" t="s">
        <v>630</v>
      </c>
      <c r="I594" t="s">
        <v>543</v>
      </c>
      <c r="J594" t="s">
        <v>554</v>
      </c>
      <c r="K594">
        <v>400000</v>
      </c>
      <c r="L594">
        <v>88</v>
      </c>
      <c r="M594" t="s">
        <v>651</v>
      </c>
    </row>
    <row r="595" spans="1:13" x14ac:dyDescent="0.3">
      <c r="A595" t="str">
        <f t="shared" si="18"/>
        <v>7North Yorkshire</v>
      </c>
      <c r="B595">
        <f t="shared" si="19"/>
        <v>7</v>
      </c>
      <c r="C595" t="s">
        <v>214</v>
      </c>
      <c r="D595" t="s">
        <v>729</v>
      </c>
      <c r="E595">
        <v>46</v>
      </c>
      <c r="F595" t="s">
        <v>1601</v>
      </c>
      <c r="G595" t="s">
        <v>1602</v>
      </c>
      <c r="H595" t="s">
        <v>619</v>
      </c>
      <c r="I595" t="s">
        <v>557</v>
      </c>
      <c r="J595" t="s">
        <v>554</v>
      </c>
      <c r="K595">
        <v>1000195</v>
      </c>
      <c r="L595">
        <v>0</v>
      </c>
      <c r="M595" t="s">
        <v>657</v>
      </c>
    </row>
    <row r="596" spans="1:13" x14ac:dyDescent="0.3">
      <c r="A596" t="str">
        <f t="shared" si="18"/>
        <v>8North Yorkshire</v>
      </c>
      <c r="B596">
        <f t="shared" si="19"/>
        <v>8</v>
      </c>
      <c r="C596" t="s">
        <v>214</v>
      </c>
      <c r="D596" t="s">
        <v>729</v>
      </c>
      <c r="E596">
        <v>48</v>
      </c>
      <c r="F596" t="s">
        <v>1603</v>
      </c>
      <c r="G596" t="s">
        <v>1604</v>
      </c>
      <c r="H596" t="s">
        <v>528</v>
      </c>
      <c r="I596" t="s">
        <v>575</v>
      </c>
      <c r="J596" t="s">
        <v>554</v>
      </c>
      <c r="K596">
        <v>109000</v>
      </c>
      <c r="L596">
        <v>115</v>
      </c>
      <c r="M596" t="s">
        <v>682</v>
      </c>
    </row>
    <row r="597" spans="1:13" x14ac:dyDescent="0.3">
      <c r="A597" t="str">
        <f t="shared" si="18"/>
        <v>9North Yorkshire</v>
      </c>
      <c r="B597">
        <f t="shared" si="19"/>
        <v>9</v>
      </c>
      <c r="C597" t="s">
        <v>214</v>
      </c>
      <c r="D597" t="s">
        <v>729</v>
      </c>
      <c r="E597">
        <v>49</v>
      </c>
      <c r="F597" t="s">
        <v>1605</v>
      </c>
      <c r="G597" t="s">
        <v>1606</v>
      </c>
      <c r="H597" t="s">
        <v>588</v>
      </c>
      <c r="I597" t="s">
        <v>537</v>
      </c>
      <c r="J597" t="s">
        <v>554</v>
      </c>
      <c r="K597">
        <v>134000</v>
      </c>
      <c r="L597" t="s">
        <v>653</v>
      </c>
      <c r="M597" t="s">
        <v>660</v>
      </c>
    </row>
    <row r="598" spans="1:13" x14ac:dyDescent="0.3">
      <c r="A598" t="str">
        <f t="shared" si="18"/>
        <v>10North Yorkshire</v>
      </c>
      <c r="B598">
        <f t="shared" si="19"/>
        <v>10</v>
      </c>
      <c r="C598" t="s">
        <v>214</v>
      </c>
      <c r="D598" t="s">
        <v>729</v>
      </c>
      <c r="E598">
        <v>50</v>
      </c>
      <c r="F598" t="s">
        <v>1607</v>
      </c>
      <c r="G598" t="s">
        <v>1608</v>
      </c>
      <c r="H598" t="s">
        <v>628</v>
      </c>
      <c r="I598" t="s">
        <v>582</v>
      </c>
      <c r="J598" t="s">
        <v>554</v>
      </c>
      <c r="K598">
        <v>500000</v>
      </c>
      <c r="L598">
        <v>0</v>
      </c>
      <c r="M598" t="s">
        <v>660</v>
      </c>
    </row>
    <row r="599" spans="1:13" x14ac:dyDescent="0.3">
      <c r="A599" t="str">
        <f t="shared" si="18"/>
        <v>11North Yorkshire</v>
      </c>
      <c r="B599">
        <f t="shared" si="19"/>
        <v>11</v>
      </c>
      <c r="C599" t="s">
        <v>214</v>
      </c>
      <c r="D599" t="s">
        <v>729</v>
      </c>
      <c r="E599">
        <v>51</v>
      </c>
      <c r="F599" t="s">
        <v>1609</v>
      </c>
      <c r="G599" t="s">
        <v>1610</v>
      </c>
      <c r="H599" t="s">
        <v>613</v>
      </c>
      <c r="I599" t="s">
        <v>591</v>
      </c>
      <c r="J599" t="s">
        <v>554</v>
      </c>
      <c r="K599">
        <v>156000</v>
      </c>
      <c r="L599" t="s">
        <v>653</v>
      </c>
      <c r="M599" t="s">
        <v>660</v>
      </c>
    </row>
    <row r="600" spans="1:13" x14ac:dyDescent="0.3">
      <c r="A600" t="str">
        <f t="shared" si="18"/>
        <v>12North Yorkshire</v>
      </c>
      <c r="B600">
        <f t="shared" si="19"/>
        <v>12</v>
      </c>
      <c r="C600" t="s">
        <v>214</v>
      </c>
      <c r="D600" t="s">
        <v>729</v>
      </c>
      <c r="E600">
        <v>52</v>
      </c>
      <c r="F600" t="s">
        <v>1611</v>
      </c>
      <c r="G600" t="s">
        <v>1612</v>
      </c>
      <c r="H600" t="s">
        <v>613</v>
      </c>
      <c r="I600" t="s">
        <v>591</v>
      </c>
      <c r="J600" t="s">
        <v>554</v>
      </c>
      <c r="K600">
        <v>150000</v>
      </c>
      <c r="L600">
        <v>0</v>
      </c>
      <c r="M600" t="s">
        <v>660</v>
      </c>
    </row>
    <row r="601" spans="1:13" x14ac:dyDescent="0.3">
      <c r="A601" t="str">
        <f t="shared" si="18"/>
        <v>13North Yorkshire</v>
      </c>
      <c r="B601">
        <f t="shared" si="19"/>
        <v>13</v>
      </c>
      <c r="C601" t="s">
        <v>214</v>
      </c>
      <c r="D601" t="s">
        <v>729</v>
      </c>
      <c r="E601">
        <v>53</v>
      </c>
      <c r="F601" t="s">
        <v>1613</v>
      </c>
      <c r="G601" t="s">
        <v>1614</v>
      </c>
      <c r="H601" t="s">
        <v>634</v>
      </c>
      <c r="I601" t="s">
        <v>653</v>
      </c>
      <c r="J601" t="s">
        <v>554</v>
      </c>
      <c r="K601">
        <v>5000</v>
      </c>
      <c r="L601" t="s">
        <v>653</v>
      </c>
      <c r="M601" t="s">
        <v>660</v>
      </c>
    </row>
    <row r="602" spans="1:13" x14ac:dyDescent="0.3">
      <c r="A602" t="str">
        <f t="shared" si="18"/>
        <v>14North Yorkshire</v>
      </c>
      <c r="B602">
        <f t="shared" si="19"/>
        <v>14</v>
      </c>
      <c r="C602" t="s">
        <v>214</v>
      </c>
      <c r="D602" t="s">
        <v>729</v>
      </c>
      <c r="E602">
        <v>54</v>
      </c>
      <c r="F602" t="s">
        <v>1615</v>
      </c>
      <c r="G602" t="s">
        <v>1616</v>
      </c>
      <c r="H602" t="s">
        <v>619</v>
      </c>
      <c r="I602" t="s">
        <v>563</v>
      </c>
      <c r="J602" t="s">
        <v>554</v>
      </c>
      <c r="K602">
        <v>151950</v>
      </c>
      <c r="L602">
        <v>5067</v>
      </c>
      <c r="M602" t="s">
        <v>657</v>
      </c>
    </row>
    <row r="603" spans="1:13" x14ac:dyDescent="0.3">
      <c r="A603" t="str">
        <f t="shared" si="18"/>
        <v>15North Yorkshire</v>
      </c>
      <c r="B603">
        <f t="shared" si="19"/>
        <v>15</v>
      </c>
      <c r="C603" t="s">
        <v>214</v>
      </c>
      <c r="D603" t="s">
        <v>729</v>
      </c>
      <c r="E603">
        <v>56</v>
      </c>
      <c r="F603" t="s">
        <v>1617</v>
      </c>
      <c r="G603" t="s">
        <v>1618</v>
      </c>
      <c r="H603" t="s">
        <v>639</v>
      </c>
      <c r="I603" t="s">
        <v>653</v>
      </c>
      <c r="J603" t="s">
        <v>554</v>
      </c>
      <c r="K603">
        <v>250000</v>
      </c>
      <c r="L603" t="s">
        <v>653</v>
      </c>
      <c r="M603" t="s">
        <v>654</v>
      </c>
    </row>
    <row r="604" spans="1:13" x14ac:dyDescent="0.3">
      <c r="A604" t="str">
        <f t="shared" si="18"/>
        <v>16North Yorkshire</v>
      </c>
      <c r="B604">
        <f t="shared" si="19"/>
        <v>16</v>
      </c>
      <c r="C604" t="s">
        <v>214</v>
      </c>
      <c r="D604" t="s">
        <v>729</v>
      </c>
      <c r="E604">
        <v>57</v>
      </c>
      <c r="F604" t="s">
        <v>1619</v>
      </c>
      <c r="G604" t="s">
        <v>1620</v>
      </c>
      <c r="H604" t="s">
        <v>630</v>
      </c>
      <c r="I604" t="s">
        <v>543</v>
      </c>
      <c r="J604" t="s">
        <v>554</v>
      </c>
      <c r="K604">
        <v>57000</v>
      </c>
      <c r="L604">
        <v>26</v>
      </c>
      <c r="M604" t="s">
        <v>651</v>
      </c>
    </row>
    <row r="605" spans="1:13" x14ac:dyDescent="0.3">
      <c r="A605" t="str">
        <f t="shared" si="18"/>
        <v>17North Yorkshire</v>
      </c>
      <c r="B605">
        <f t="shared" si="19"/>
        <v>17</v>
      </c>
      <c r="C605" t="s">
        <v>214</v>
      </c>
      <c r="D605" t="s">
        <v>729</v>
      </c>
      <c r="E605">
        <v>73</v>
      </c>
      <c r="F605" t="s">
        <v>1621</v>
      </c>
      <c r="G605" t="s">
        <v>1066</v>
      </c>
      <c r="H605" t="s">
        <v>631</v>
      </c>
      <c r="I605" t="s">
        <v>544</v>
      </c>
      <c r="J605" t="s">
        <v>554</v>
      </c>
      <c r="K605">
        <v>200000</v>
      </c>
      <c r="L605">
        <v>4</v>
      </c>
      <c r="M605" t="s">
        <v>525</v>
      </c>
    </row>
    <row r="606" spans="1:13" x14ac:dyDescent="0.3">
      <c r="A606" t="str">
        <f t="shared" si="18"/>
        <v>18North Yorkshire</v>
      </c>
      <c r="B606">
        <f t="shared" si="19"/>
        <v>18</v>
      </c>
      <c r="C606" t="s">
        <v>214</v>
      </c>
      <c r="D606" t="s">
        <v>729</v>
      </c>
      <c r="E606">
        <v>74</v>
      </c>
      <c r="F606" t="s">
        <v>1622</v>
      </c>
      <c r="G606" t="s">
        <v>1066</v>
      </c>
      <c r="H606" t="s">
        <v>631</v>
      </c>
      <c r="I606" t="s">
        <v>544</v>
      </c>
      <c r="J606" t="s">
        <v>554</v>
      </c>
      <c r="K606">
        <v>82430.679999999993</v>
      </c>
      <c r="L606">
        <v>2</v>
      </c>
      <c r="M606" t="s">
        <v>525</v>
      </c>
    </row>
    <row r="607" spans="1:13" x14ac:dyDescent="0.3">
      <c r="A607" t="str">
        <f t="shared" si="18"/>
        <v>19North Yorkshire</v>
      </c>
      <c r="B607">
        <f t="shared" si="19"/>
        <v>19</v>
      </c>
      <c r="C607" t="s">
        <v>214</v>
      </c>
      <c r="D607" t="s">
        <v>729</v>
      </c>
      <c r="E607">
        <v>76</v>
      </c>
      <c r="F607" t="s">
        <v>1623</v>
      </c>
      <c r="G607" t="s">
        <v>1624</v>
      </c>
      <c r="H607" t="s">
        <v>557</v>
      </c>
      <c r="J607" t="s">
        <v>532</v>
      </c>
      <c r="K607">
        <v>1619614</v>
      </c>
      <c r="L607">
        <v>0</v>
      </c>
      <c r="M607" t="s">
        <v>660</v>
      </c>
    </row>
    <row r="608" spans="1:13" x14ac:dyDescent="0.3">
      <c r="A608" t="str">
        <f t="shared" si="18"/>
        <v>20North Yorkshire</v>
      </c>
      <c r="B608">
        <f t="shared" si="19"/>
        <v>20</v>
      </c>
      <c r="C608" t="s">
        <v>214</v>
      </c>
      <c r="D608" t="s">
        <v>729</v>
      </c>
      <c r="E608">
        <v>77</v>
      </c>
      <c r="F608" t="s">
        <v>1625</v>
      </c>
      <c r="G608" t="s">
        <v>1625</v>
      </c>
      <c r="H608" t="s">
        <v>613</v>
      </c>
      <c r="I608" t="s">
        <v>580</v>
      </c>
      <c r="J608" t="s">
        <v>554</v>
      </c>
      <c r="K608">
        <v>50000</v>
      </c>
      <c r="L608">
        <v>1</v>
      </c>
      <c r="M608" t="s">
        <v>660</v>
      </c>
    </row>
    <row r="609" spans="1:13" x14ac:dyDescent="0.3">
      <c r="A609" t="str">
        <f t="shared" si="18"/>
        <v>21North Yorkshire</v>
      </c>
      <c r="B609">
        <f t="shared" si="19"/>
        <v>21</v>
      </c>
      <c r="C609" t="s">
        <v>214</v>
      </c>
      <c r="D609" t="s">
        <v>729</v>
      </c>
      <c r="E609">
        <v>78</v>
      </c>
      <c r="F609" t="s">
        <v>1626</v>
      </c>
      <c r="G609" t="s">
        <v>1626</v>
      </c>
      <c r="H609" t="s">
        <v>630</v>
      </c>
      <c r="I609" t="s">
        <v>602</v>
      </c>
      <c r="J609" t="s">
        <v>554</v>
      </c>
      <c r="K609">
        <v>200000</v>
      </c>
      <c r="L609" t="s">
        <v>1627</v>
      </c>
      <c r="M609" t="s">
        <v>651</v>
      </c>
    </row>
    <row r="610" spans="1:13" x14ac:dyDescent="0.3">
      <c r="A610" t="str">
        <f t="shared" si="18"/>
        <v>22North Yorkshire</v>
      </c>
      <c r="B610">
        <f t="shared" si="19"/>
        <v>22</v>
      </c>
      <c r="C610" t="s">
        <v>214</v>
      </c>
      <c r="D610" t="s">
        <v>729</v>
      </c>
      <c r="E610">
        <v>79</v>
      </c>
      <c r="F610" t="s">
        <v>1628</v>
      </c>
      <c r="G610" t="s">
        <v>1628</v>
      </c>
      <c r="H610" t="s">
        <v>630</v>
      </c>
      <c r="I610" t="s">
        <v>602</v>
      </c>
      <c r="J610" t="s">
        <v>554</v>
      </c>
      <c r="K610">
        <v>177000</v>
      </c>
      <c r="L610" t="s">
        <v>1627</v>
      </c>
      <c r="M610" t="s">
        <v>651</v>
      </c>
    </row>
    <row r="611" spans="1:13" x14ac:dyDescent="0.3">
      <c r="A611" t="str">
        <f t="shared" si="18"/>
        <v>23North Yorkshire</v>
      </c>
      <c r="B611">
        <f t="shared" si="19"/>
        <v>23</v>
      </c>
      <c r="C611" t="s">
        <v>214</v>
      </c>
      <c r="D611" t="s">
        <v>729</v>
      </c>
      <c r="E611">
        <v>80</v>
      </c>
      <c r="F611" t="s">
        <v>1629</v>
      </c>
      <c r="G611" t="s">
        <v>1629</v>
      </c>
      <c r="H611" t="s">
        <v>631</v>
      </c>
      <c r="I611" t="s">
        <v>617</v>
      </c>
      <c r="J611" t="s">
        <v>554</v>
      </c>
      <c r="K611">
        <v>395000</v>
      </c>
      <c r="L611" t="s">
        <v>1627</v>
      </c>
      <c r="M611" t="s">
        <v>525</v>
      </c>
    </row>
    <row r="612" spans="1:13" x14ac:dyDescent="0.3">
      <c r="A612" t="str">
        <f t="shared" si="18"/>
        <v>24North Yorkshire</v>
      </c>
      <c r="B612">
        <f t="shared" si="19"/>
        <v>24</v>
      </c>
      <c r="C612" t="s">
        <v>214</v>
      </c>
      <c r="D612" t="s">
        <v>729</v>
      </c>
      <c r="E612">
        <v>81</v>
      </c>
      <c r="F612" t="s">
        <v>1630</v>
      </c>
      <c r="G612" t="s">
        <v>1630</v>
      </c>
      <c r="H612" t="s">
        <v>631</v>
      </c>
      <c r="I612" t="s">
        <v>617</v>
      </c>
      <c r="J612" t="s">
        <v>554</v>
      </c>
      <c r="K612">
        <v>150000</v>
      </c>
      <c r="L612" t="s">
        <v>1627</v>
      </c>
      <c r="M612" t="s">
        <v>525</v>
      </c>
    </row>
    <row r="613" spans="1:13" x14ac:dyDescent="0.3">
      <c r="A613" t="str">
        <f t="shared" si="18"/>
        <v>25North Yorkshire</v>
      </c>
      <c r="B613">
        <f t="shared" si="19"/>
        <v>25</v>
      </c>
      <c r="C613" t="s">
        <v>214</v>
      </c>
      <c r="D613" t="s">
        <v>729</v>
      </c>
      <c r="E613">
        <v>82</v>
      </c>
      <c r="F613" t="s">
        <v>1631</v>
      </c>
      <c r="G613" t="s">
        <v>1631</v>
      </c>
      <c r="H613" t="s">
        <v>630</v>
      </c>
      <c r="I613" t="s">
        <v>602</v>
      </c>
      <c r="J613" t="s">
        <v>554</v>
      </c>
      <c r="K613">
        <v>188760</v>
      </c>
      <c r="L613" t="s">
        <v>1627</v>
      </c>
      <c r="M613" t="s">
        <v>651</v>
      </c>
    </row>
    <row r="614" spans="1:13" x14ac:dyDescent="0.3">
      <c r="A614" t="str">
        <f t="shared" si="18"/>
        <v>26North Yorkshire</v>
      </c>
      <c r="B614">
        <f t="shared" si="19"/>
        <v>26</v>
      </c>
      <c r="C614" t="s">
        <v>214</v>
      </c>
      <c r="D614" t="s">
        <v>729</v>
      </c>
      <c r="E614">
        <v>83</v>
      </c>
      <c r="F614" t="s">
        <v>1632</v>
      </c>
      <c r="G614" t="s">
        <v>1632</v>
      </c>
      <c r="H614" t="s">
        <v>630</v>
      </c>
      <c r="I614" t="s">
        <v>543</v>
      </c>
      <c r="J614" t="s">
        <v>554</v>
      </c>
      <c r="K614">
        <v>65000</v>
      </c>
      <c r="L614">
        <v>8</v>
      </c>
      <c r="M614" t="s">
        <v>651</v>
      </c>
    </row>
    <row r="615" spans="1:13" x14ac:dyDescent="0.3">
      <c r="A615" t="str">
        <f t="shared" si="18"/>
        <v>27North Yorkshire</v>
      </c>
      <c r="B615">
        <f t="shared" si="19"/>
        <v>27</v>
      </c>
      <c r="C615" t="s">
        <v>214</v>
      </c>
      <c r="D615" t="s">
        <v>729</v>
      </c>
      <c r="E615">
        <v>84</v>
      </c>
      <c r="F615" t="s">
        <v>1633</v>
      </c>
      <c r="G615" t="s">
        <v>1634</v>
      </c>
      <c r="H615" t="s">
        <v>619</v>
      </c>
      <c r="I615" t="s">
        <v>563</v>
      </c>
      <c r="J615" t="s">
        <v>554</v>
      </c>
      <c r="K615">
        <v>600000</v>
      </c>
      <c r="L615" t="s">
        <v>1635</v>
      </c>
      <c r="M615" t="s">
        <v>657</v>
      </c>
    </row>
    <row r="616" spans="1:13" x14ac:dyDescent="0.3">
      <c r="A616" t="str">
        <f t="shared" si="18"/>
        <v>1Leicestershire</v>
      </c>
      <c r="B616">
        <f t="shared" si="19"/>
        <v>1</v>
      </c>
      <c r="C616" t="s">
        <v>178</v>
      </c>
      <c r="D616" t="s">
        <v>673</v>
      </c>
      <c r="E616">
        <v>50</v>
      </c>
      <c r="F616" t="s">
        <v>1636</v>
      </c>
      <c r="G616" t="s">
        <v>1637</v>
      </c>
      <c r="H616" t="s">
        <v>631</v>
      </c>
      <c r="I616" t="s">
        <v>544</v>
      </c>
      <c r="J616" t="s">
        <v>532</v>
      </c>
      <c r="K616">
        <v>1947979</v>
      </c>
      <c r="L616">
        <v>3898</v>
      </c>
      <c r="M616" t="s">
        <v>525</v>
      </c>
    </row>
    <row r="617" spans="1:13" x14ac:dyDescent="0.3">
      <c r="A617" t="str">
        <f t="shared" si="18"/>
        <v>2Leicestershire</v>
      </c>
      <c r="B617">
        <f t="shared" si="19"/>
        <v>2</v>
      </c>
      <c r="C617" t="s">
        <v>178</v>
      </c>
      <c r="D617" t="s">
        <v>673</v>
      </c>
      <c r="E617">
        <v>63</v>
      </c>
      <c r="F617" t="s">
        <v>1638</v>
      </c>
      <c r="G617" t="s">
        <v>1639</v>
      </c>
      <c r="H617" t="s">
        <v>588</v>
      </c>
      <c r="I617" t="s">
        <v>830</v>
      </c>
      <c r="J617" t="s">
        <v>554</v>
      </c>
      <c r="K617">
        <v>131840</v>
      </c>
      <c r="L617">
        <v>0</v>
      </c>
      <c r="M617" t="s">
        <v>660</v>
      </c>
    </row>
    <row r="618" spans="1:13" x14ac:dyDescent="0.3">
      <c r="A618" t="str">
        <f t="shared" si="18"/>
        <v>3Leicestershire</v>
      </c>
      <c r="B618">
        <f t="shared" si="19"/>
        <v>3</v>
      </c>
      <c r="C618" t="s">
        <v>178</v>
      </c>
      <c r="D618" t="s">
        <v>673</v>
      </c>
      <c r="E618">
        <v>64</v>
      </c>
      <c r="F618" t="s">
        <v>1640</v>
      </c>
      <c r="G618" t="s">
        <v>1641</v>
      </c>
      <c r="H618" t="s">
        <v>638</v>
      </c>
      <c r="I618" t="s">
        <v>612</v>
      </c>
      <c r="J618" t="s">
        <v>554</v>
      </c>
      <c r="K618">
        <v>101310.11</v>
      </c>
      <c r="L618">
        <v>106</v>
      </c>
      <c r="M618" t="s">
        <v>663</v>
      </c>
    </row>
    <row r="619" spans="1:13" x14ac:dyDescent="0.3">
      <c r="A619" t="str">
        <f t="shared" si="18"/>
        <v>4Leicestershire</v>
      </c>
      <c r="B619">
        <f t="shared" si="19"/>
        <v>4</v>
      </c>
      <c r="C619" t="s">
        <v>178</v>
      </c>
      <c r="D619" t="s">
        <v>673</v>
      </c>
      <c r="E619">
        <v>65</v>
      </c>
      <c r="F619" t="s">
        <v>1642</v>
      </c>
      <c r="G619" t="s">
        <v>1643</v>
      </c>
      <c r="H619" t="s">
        <v>630</v>
      </c>
      <c r="I619" t="s">
        <v>543</v>
      </c>
      <c r="J619" t="s">
        <v>554</v>
      </c>
      <c r="K619">
        <v>579076</v>
      </c>
      <c r="L619">
        <v>180</v>
      </c>
      <c r="M619" t="s">
        <v>651</v>
      </c>
    </row>
    <row r="620" spans="1:13" x14ac:dyDescent="0.3">
      <c r="A620" t="str">
        <f t="shared" si="18"/>
        <v>5Leicestershire</v>
      </c>
      <c r="B620">
        <f t="shared" si="19"/>
        <v>5</v>
      </c>
      <c r="C620" t="s">
        <v>178</v>
      </c>
      <c r="D620" t="s">
        <v>673</v>
      </c>
      <c r="E620">
        <v>66</v>
      </c>
      <c r="F620" t="s">
        <v>1644</v>
      </c>
      <c r="G620" t="s">
        <v>1643</v>
      </c>
      <c r="H620" t="s">
        <v>630</v>
      </c>
      <c r="I620" t="s">
        <v>543</v>
      </c>
      <c r="J620" t="s">
        <v>554</v>
      </c>
      <c r="K620">
        <v>235894.38</v>
      </c>
      <c r="L620">
        <v>180</v>
      </c>
      <c r="M620" t="s">
        <v>651</v>
      </c>
    </row>
    <row r="621" spans="1:13" x14ac:dyDescent="0.3">
      <c r="A621" t="str">
        <f t="shared" si="18"/>
        <v>6Leicestershire</v>
      </c>
      <c r="B621">
        <f t="shared" si="19"/>
        <v>6</v>
      </c>
      <c r="C621" t="s">
        <v>178</v>
      </c>
      <c r="D621" t="s">
        <v>673</v>
      </c>
      <c r="E621">
        <v>69</v>
      </c>
      <c r="F621" t="s">
        <v>1645</v>
      </c>
      <c r="G621" t="s">
        <v>1639</v>
      </c>
      <c r="H621" t="s">
        <v>630</v>
      </c>
      <c r="I621" t="s">
        <v>543</v>
      </c>
      <c r="J621" t="s">
        <v>554</v>
      </c>
      <c r="K621">
        <v>731572.76</v>
      </c>
      <c r="L621">
        <v>120</v>
      </c>
      <c r="M621" t="s">
        <v>651</v>
      </c>
    </row>
    <row r="622" spans="1:13" x14ac:dyDescent="0.3">
      <c r="A622" t="str">
        <f t="shared" si="18"/>
        <v>7Leicestershire</v>
      </c>
      <c r="B622">
        <f t="shared" si="19"/>
        <v>7</v>
      </c>
      <c r="C622" t="s">
        <v>178</v>
      </c>
      <c r="D622" t="s">
        <v>673</v>
      </c>
      <c r="E622">
        <v>70</v>
      </c>
      <c r="F622" t="s">
        <v>1646</v>
      </c>
      <c r="G622" t="s">
        <v>1647</v>
      </c>
      <c r="H622" t="s">
        <v>623</v>
      </c>
      <c r="I622" t="s">
        <v>653</v>
      </c>
      <c r="J622" t="s">
        <v>554</v>
      </c>
      <c r="K622">
        <v>165760</v>
      </c>
      <c r="L622" t="s">
        <v>653</v>
      </c>
      <c r="M622" t="s">
        <v>660</v>
      </c>
    </row>
    <row r="623" spans="1:13" x14ac:dyDescent="0.3">
      <c r="A623" t="str">
        <f t="shared" si="18"/>
        <v>8Leicestershire</v>
      </c>
      <c r="B623">
        <f t="shared" si="19"/>
        <v>8</v>
      </c>
      <c r="C623" t="s">
        <v>178</v>
      </c>
      <c r="D623" t="s">
        <v>673</v>
      </c>
      <c r="E623">
        <v>71</v>
      </c>
      <c r="F623" t="s">
        <v>1648</v>
      </c>
      <c r="G623" t="s">
        <v>1649</v>
      </c>
      <c r="H623" t="s">
        <v>588</v>
      </c>
      <c r="I623" t="s">
        <v>577</v>
      </c>
      <c r="J623" t="s">
        <v>554</v>
      </c>
      <c r="K623">
        <v>108000</v>
      </c>
      <c r="L623" t="s">
        <v>653</v>
      </c>
      <c r="M623" t="s">
        <v>660</v>
      </c>
    </row>
    <row r="624" spans="1:13" x14ac:dyDescent="0.3">
      <c r="A624" t="str">
        <f t="shared" si="18"/>
        <v>9Leicestershire</v>
      </c>
      <c r="B624">
        <f t="shared" si="19"/>
        <v>9</v>
      </c>
      <c r="C624" t="s">
        <v>178</v>
      </c>
      <c r="D624" t="s">
        <v>673</v>
      </c>
      <c r="E624">
        <v>73</v>
      </c>
      <c r="F624" t="s">
        <v>1650</v>
      </c>
      <c r="G624" t="s">
        <v>1651</v>
      </c>
      <c r="H624" t="s">
        <v>605</v>
      </c>
      <c r="I624" t="s">
        <v>600</v>
      </c>
      <c r="J624" t="s">
        <v>554</v>
      </c>
      <c r="K624">
        <v>5387</v>
      </c>
      <c r="L624" t="s">
        <v>653</v>
      </c>
      <c r="M624" t="s">
        <v>660</v>
      </c>
    </row>
    <row r="625" spans="1:13" x14ac:dyDescent="0.3">
      <c r="A625" t="str">
        <f t="shared" si="18"/>
        <v>10Leicestershire</v>
      </c>
      <c r="B625">
        <f t="shared" si="19"/>
        <v>10</v>
      </c>
      <c r="C625" t="s">
        <v>178</v>
      </c>
      <c r="D625" t="s">
        <v>673</v>
      </c>
      <c r="E625">
        <v>75</v>
      </c>
      <c r="F625" t="s">
        <v>1652</v>
      </c>
      <c r="G625" t="s">
        <v>551</v>
      </c>
      <c r="H625" t="s">
        <v>550</v>
      </c>
      <c r="I625" t="s">
        <v>535</v>
      </c>
      <c r="J625" t="s">
        <v>554</v>
      </c>
      <c r="K625">
        <v>45000</v>
      </c>
      <c r="L625" t="s">
        <v>653</v>
      </c>
      <c r="M625" t="s">
        <v>660</v>
      </c>
    </row>
    <row r="626" spans="1:13" x14ac:dyDescent="0.3">
      <c r="A626" t="str">
        <f t="shared" si="18"/>
        <v>11Leicestershire</v>
      </c>
      <c r="B626">
        <f t="shared" si="19"/>
        <v>11</v>
      </c>
      <c r="C626" t="s">
        <v>178</v>
      </c>
      <c r="D626" t="s">
        <v>673</v>
      </c>
      <c r="E626">
        <v>76</v>
      </c>
      <c r="F626" t="s">
        <v>1653</v>
      </c>
      <c r="G626" t="s">
        <v>1654</v>
      </c>
      <c r="H626" t="s">
        <v>605</v>
      </c>
      <c r="I626" t="s">
        <v>561</v>
      </c>
      <c r="J626" t="s">
        <v>554</v>
      </c>
      <c r="K626">
        <v>3500</v>
      </c>
      <c r="L626">
        <v>0</v>
      </c>
      <c r="M626" t="s">
        <v>660</v>
      </c>
    </row>
    <row r="627" spans="1:13" x14ac:dyDescent="0.3">
      <c r="A627" t="str">
        <f t="shared" si="18"/>
        <v>12Leicestershire</v>
      </c>
      <c r="B627">
        <f t="shared" si="19"/>
        <v>12</v>
      </c>
      <c r="C627" t="s">
        <v>178</v>
      </c>
      <c r="D627" t="s">
        <v>673</v>
      </c>
      <c r="E627">
        <v>79</v>
      </c>
      <c r="F627" t="s">
        <v>1655</v>
      </c>
      <c r="G627" t="s">
        <v>551</v>
      </c>
      <c r="H627" t="s">
        <v>550</v>
      </c>
      <c r="I627" t="s">
        <v>535</v>
      </c>
      <c r="J627" t="s">
        <v>532</v>
      </c>
      <c r="K627">
        <v>205000</v>
      </c>
      <c r="L627" t="s">
        <v>653</v>
      </c>
      <c r="M627" t="s">
        <v>660</v>
      </c>
    </row>
    <row r="628" spans="1:13" x14ac:dyDescent="0.3">
      <c r="A628" t="str">
        <f t="shared" si="18"/>
        <v>13Leicestershire</v>
      </c>
      <c r="B628">
        <f t="shared" si="19"/>
        <v>13</v>
      </c>
      <c r="C628" t="s">
        <v>178</v>
      </c>
      <c r="D628" t="s">
        <v>673</v>
      </c>
      <c r="E628">
        <v>80</v>
      </c>
      <c r="F628" t="s">
        <v>1656</v>
      </c>
      <c r="G628" t="s">
        <v>1657</v>
      </c>
      <c r="H628" t="s">
        <v>550</v>
      </c>
      <c r="I628" t="s">
        <v>535</v>
      </c>
      <c r="J628" t="s">
        <v>532</v>
      </c>
      <c r="K628">
        <v>157500</v>
      </c>
      <c r="L628" t="s">
        <v>653</v>
      </c>
      <c r="M628" t="s">
        <v>660</v>
      </c>
    </row>
    <row r="629" spans="1:13" x14ac:dyDescent="0.3">
      <c r="A629" t="str">
        <f t="shared" si="18"/>
        <v>14Leicestershire</v>
      </c>
      <c r="B629">
        <f t="shared" si="19"/>
        <v>14</v>
      </c>
      <c r="C629" t="s">
        <v>178</v>
      </c>
      <c r="D629" t="s">
        <v>673</v>
      </c>
      <c r="E629">
        <v>81</v>
      </c>
      <c r="F629" t="s">
        <v>1658</v>
      </c>
      <c r="G629" t="s">
        <v>1659</v>
      </c>
      <c r="H629" t="s">
        <v>628</v>
      </c>
      <c r="I629" t="s">
        <v>564</v>
      </c>
      <c r="J629" t="s">
        <v>532</v>
      </c>
      <c r="K629">
        <v>89000</v>
      </c>
      <c r="L629" t="s">
        <v>653</v>
      </c>
      <c r="M629" t="s">
        <v>660</v>
      </c>
    </row>
    <row r="630" spans="1:13" x14ac:dyDescent="0.3">
      <c r="A630" t="str">
        <f t="shared" si="18"/>
        <v>15Leicestershire</v>
      </c>
      <c r="B630">
        <f t="shared" si="19"/>
        <v>15</v>
      </c>
      <c r="C630" t="s">
        <v>178</v>
      </c>
      <c r="D630" t="s">
        <v>673</v>
      </c>
      <c r="E630">
        <v>82</v>
      </c>
      <c r="F630" t="s">
        <v>1660</v>
      </c>
      <c r="G630" t="s">
        <v>1661</v>
      </c>
      <c r="H630" t="s">
        <v>528</v>
      </c>
      <c r="I630" t="s">
        <v>534</v>
      </c>
      <c r="J630" t="s">
        <v>532</v>
      </c>
      <c r="K630">
        <v>310247</v>
      </c>
      <c r="L630">
        <v>215</v>
      </c>
      <c r="M630" t="s">
        <v>682</v>
      </c>
    </row>
    <row r="631" spans="1:13" x14ac:dyDescent="0.3">
      <c r="A631" t="str">
        <f t="shared" si="18"/>
        <v>16Leicestershire</v>
      </c>
      <c r="B631">
        <f t="shared" si="19"/>
        <v>16</v>
      </c>
      <c r="C631" t="s">
        <v>178</v>
      </c>
      <c r="D631" t="s">
        <v>673</v>
      </c>
      <c r="E631">
        <v>83</v>
      </c>
      <c r="F631" t="s">
        <v>1166</v>
      </c>
      <c r="G631" t="s">
        <v>1166</v>
      </c>
      <c r="H631" t="s">
        <v>557</v>
      </c>
      <c r="I631" t="s">
        <v>653</v>
      </c>
      <c r="J631" t="s">
        <v>532</v>
      </c>
      <c r="K631">
        <v>82673</v>
      </c>
      <c r="L631">
        <v>0</v>
      </c>
      <c r="M631" t="s">
        <v>660</v>
      </c>
    </row>
    <row r="632" spans="1:13" x14ac:dyDescent="0.3">
      <c r="A632" t="str">
        <f t="shared" si="18"/>
        <v>17Leicestershire</v>
      </c>
      <c r="B632">
        <f t="shared" si="19"/>
        <v>17</v>
      </c>
      <c r="C632" t="s">
        <v>178</v>
      </c>
      <c r="D632" t="s">
        <v>673</v>
      </c>
      <c r="E632">
        <v>84</v>
      </c>
      <c r="F632" t="s">
        <v>1339</v>
      </c>
      <c r="G632" t="s">
        <v>1662</v>
      </c>
      <c r="H632" t="s">
        <v>628</v>
      </c>
      <c r="I632" t="s">
        <v>542</v>
      </c>
      <c r="J632" t="s">
        <v>532</v>
      </c>
      <c r="K632">
        <v>219749</v>
      </c>
      <c r="L632">
        <v>0</v>
      </c>
      <c r="M632" t="s">
        <v>660</v>
      </c>
    </row>
    <row r="633" spans="1:13" x14ac:dyDescent="0.3">
      <c r="A633" t="str">
        <f t="shared" si="18"/>
        <v>18Leicestershire</v>
      </c>
      <c r="B633">
        <f t="shared" si="19"/>
        <v>18</v>
      </c>
      <c r="C633" t="s">
        <v>178</v>
      </c>
      <c r="D633" t="s">
        <v>673</v>
      </c>
      <c r="E633">
        <v>85</v>
      </c>
      <c r="F633" t="s">
        <v>1663</v>
      </c>
      <c r="G633" t="s">
        <v>1664</v>
      </c>
      <c r="H633" t="s">
        <v>628</v>
      </c>
      <c r="I633" t="s">
        <v>564</v>
      </c>
      <c r="J633" t="s">
        <v>532</v>
      </c>
      <c r="K633">
        <v>321331</v>
      </c>
      <c r="L633">
        <v>0</v>
      </c>
      <c r="M633" t="s">
        <v>660</v>
      </c>
    </row>
    <row r="634" spans="1:13" x14ac:dyDescent="0.3">
      <c r="A634" t="str">
        <f t="shared" si="18"/>
        <v>19Leicestershire</v>
      </c>
      <c r="B634">
        <f t="shared" si="19"/>
        <v>19</v>
      </c>
      <c r="C634" t="s">
        <v>178</v>
      </c>
      <c r="D634" t="s">
        <v>673</v>
      </c>
      <c r="E634">
        <v>87</v>
      </c>
      <c r="F634" t="s">
        <v>1665</v>
      </c>
      <c r="G634" t="s">
        <v>1666</v>
      </c>
      <c r="H634" t="s">
        <v>613</v>
      </c>
      <c r="I634" t="s">
        <v>591</v>
      </c>
      <c r="J634" t="s">
        <v>532</v>
      </c>
      <c r="K634">
        <v>626500</v>
      </c>
      <c r="L634" t="s">
        <v>653</v>
      </c>
      <c r="M634" t="s">
        <v>660</v>
      </c>
    </row>
    <row r="635" spans="1:13" x14ac:dyDescent="0.3">
      <c r="A635" t="str">
        <f t="shared" si="18"/>
        <v>20Leicestershire</v>
      </c>
      <c r="B635">
        <f t="shared" si="19"/>
        <v>20</v>
      </c>
      <c r="C635" t="s">
        <v>178</v>
      </c>
      <c r="D635" t="s">
        <v>673</v>
      </c>
      <c r="E635">
        <v>88</v>
      </c>
      <c r="F635" t="s">
        <v>1667</v>
      </c>
      <c r="G635" t="s">
        <v>1668</v>
      </c>
      <c r="H635" t="s">
        <v>557</v>
      </c>
      <c r="I635" t="s">
        <v>653</v>
      </c>
      <c r="J635" t="s">
        <v>554</v>
      </c>
      <c r="K635">
        <v>1160000</v>
      </c>
      <c r="L635">
        <v>0</v>
      </c>
      <c r="M635" t="s">
        <v>660</v>
      </c>
    </row>
    <row r="636" spans="1:13" x14ac:dyDescent="0.3">
      <c r="A636" t="str">
        <f t="shared" si="18"/>
        <v>21Leicestershire</v>
      </c>
      <c r="B636">
        <f t="shared" si="19"/>
        <v>21</v>
      </c>
      <c r="C636" t="s">
        <v>178</v>
      </c>
      <c r="D636" t="s">
        <v>673</v>
      </c>
      <c r="E636">
        <v>91</v>
      </c>
      <c r="F636" t="s">
        <v>1669</v>
      </c>
      <c r="G636" t="s">
        <v>613</v>
      </c>
      <c r="H636" t="s">
        <v>636</v>
      </c>
      <c r="I636" t="s">
        <v>567</v>
      </c>
      <c r="J636" t="s">
        <v>532</v>
      </c>
      <c r="K636">
        <v>62964</v>
      </c>
      <c r="L636">
        <v>0</v>
      </c>
      <c r="M636" t="s">
        <v>660</v>
      </c>
    </row>
    <row r="637" spans="1:13" x14ac:dyDescent="0.3">
      <c r="A637" t="str">
        <f t="shared" si="18"/>
        <v>22Leicestershire</v>
      </c>
      <c r="B637">
        <f t="shared" si="19"/>
        <v>22</v>
      </c>
      <c r="C637" t="s">
        <v>178</v>
      </c>
      <c r="D637" t="s">
        <v>673</v>
      </c>
      <c r="E637">
        <v>92</v>
      </c>
      <c r="F637" t="s">
        <v>1670</v>
      </c>
      <c r="G637" t="s">
        <v>613</v>
      </c>
      <c r="H637" t="s">
        <v>630</v>
      </c>
      <c r="I637" t="s">
        <v>602</v>
      </c>
      <c r="J637" t="s">
        <v>532</v>
      </c>
      <c r="K637">
        <v>50000</v>
      </c>
      <c r="L637">
        <v>0</v>
      </c>
      <c r="M637" t="s">
        <v>651</v>
      </c>
    </row>
    <row r="638" spans="1:13" x14ac:dyDescent="0.3">
      <c r="A638" t="str">
        <f t="shared" si="18"/>
        <v>23Leicestershire</v>
      </c>
      <c r="B638">
        <f t="shared" si="19"/>
        <v>23</v>
      </c>
      <c r="C638" t="s">
        <v>178</v>
      </c>
      <c r="D638" t="s">
        <v>673</v>
      </c>
      <c r="E638">
        <v>93</v>
      </c>
      <c r="F638" t="s">
        <v>1671</v>
      </c>
      <c r="G638" t="s">
        <v>613</v>
      </c>
      <c r="J638" t="s">
        <v>532</v>
      </c>
      <c r="K638">
        <v>60718</v>
      </c>
      <c r="L638">
        <v>0</v>
      </c>
      <c r="M638" t="s">
        <v>660</v>
      </c>
    </row>
    <row r="639" spans="1:13" x14ac:dyDescent="0.3">
      <c r="A639" t="str">
        <f t="shared" si="18"/>
        <v>24Leicestershire</v>
      </c>
      <c r="B639">
        <f t="shared" si="19"/>
        <v>24</v>
      </c>
      <c r="C639" t="s">
        <v>178</v>
      </c>
      <c r="D639" t="s">
        <v>673</v>
      </c>
      <c r="E639">
        <v>94</v>
      </c>
      <c r="F639" t="s">
        <v>1672</v>
      </c>
      <c r="G639" t="s">
        <v>1248</v>
      </c>
      <c r="J639" t="s">
        <v>554</v>
      </c>
      <c r="K639">
        <v>44238</v>
      </c>
      <c r="L639">
        <v>0</v>
      </c>
      <c r="M639" t="s">
        <v>660</v>
      </c>
    </row>
    <row r="640" spans="1:13" x14ac:dyDescent="0.3">
      <c r="A640" t="str">
        <f t="shared" si="18"/>
        <v>25Leicestershire</v>
      </c>
      <c r="B640">
        <f t="shared" si="19"/>
        <v>25</v>
      </c>
      <c r="C640" t="s">
        <v>178</v>
      </c>
      <c r="D640" t="s">
        <v>673</v>
      </c>
      <c r="E640">
        <v>95</v>
      </c>
      <c r="F640" t="s">
        <v>1673</v>
      </c>
      <c r="G640" t="s">
        <v>638</v>
      </c>
      <c r="J640" t="s">
        <v>554</v>
      </c>
      <c r="K640">
        <v>61935</v>
      </c>
      <c r="L640">
        <v>0</v>
      </c>
      <c r="M640" t="s">
        <v>660</v>
      </c>
    </row>
    <row r="641" spans="1:13" x14ac:dyDescent="0.3">
      <c r="A641" t="str">
        <f t="shared" si="18"/>
        <v>26Leicestershire</v>
      </c>
      <c r="B641">
        <f t="shared" si="19"/>
        <v>26</v>
      </c>
      <c r="C641" t="s">
        <v>178</v>
      </c>
      <c r="D641" t="s">
        <v>673</v>
      </c>
      <c r="E641">
        <v>96</v>
      </c>
      <c r="F641" t="s">
        <v>1674</v>
      </c>
      <c r="G641" t="s">
        <v>619</v>
      </c>
      <c r="J641" t="s">
        <v>554</v>
      </c>
      <c r="K641">
        <v>100000</v>
      </c>
      <c r="L641">
        <v>0</v>
      </c>
      <c r="M641" t="s">
        <v>660</v>
      </c>
    </row>
    <row r="642" spans="1:13" x14ac:dyDescent="0.3">
      <c r="A642" t="str">
        <f t="shared" si="18"/>
        <v>27Leicestershire</v>
      </c>
      <c r="B642">
        <f t="shared" si="19"/>
        <v>27</v>
      </c>
      <c r="C642" t="s">
        <v>178</v>
      </c>
      <c r="D642" t="s">
        <v>673</v>
      </c>
      <c r="E642">
        <v>97</v>
      </c>
      <c r="F642" t="s">
        <v>1675</v>
      </c>
      <c r="G642" t="s">
        <v>605</v>
      </c>
      <c r="J642" t="s">
        <v>554</v>
      </c>
      <c r="K642">
        <v>82000</v>
      </c>
      <c r="L642">
        <v>0</v>
      </c>
      <c r="M642" t="s">
        <v>660</v>
      </c>
    </row>
    <row r="643" spans="1:13" x14ac:dyDescent="0.3">
      <c r="A643" t="str">
        <f t="shared" ref="A643:A706" si="20">B643&amp;C643</f>
        <v>28Leicestershire</v>
      </c>
      <c r="B643">
        <f t="shared" ref="B643:B706" si="21">IF(C643=C642, B642+1, 1)</f>
        <v>28</v>
      </c>
      <c r="C643" t="s">
        <v>178</v>
      </c>
      <c r="D643" t="s">
        <v>673</v>
      </c>
      <c r="E643">
        <v>98</v>
      </c>
      <c r="F643" t="s">
        <v>1676</v>
      </c>
      <c r="G643" t="s">
        <v>619</v>
      </c>
      <c r="J643" t="s">
        <v>554</v>
      </c>
      <c r="K643">
        <v>800000</v>
      </c>
      <c r="L643">
        <v>0</v>
      </c>
      <c r="M643" t="s">
        <v>660</v>
      </c>
    </row>
    <row r="644" spans="1:13" x14ac:dyDescent="0.3">
      <c r="A644" t="str">
        <f t="shared" si="20"/>
        <v>1Isle of Wight</v>
      </c>
      <c r="B644">
        <f t="shared" si="21"/>
        <v>1</v>
      </c>
      <c r="C644" t="s">
        <v>154</v>
      </c>
      <c r="D644" t="s">
        <v>683</v>
      </c>
      <c r="E644">
        <v>2</v>
      </c>
      <c r="F644" t="s">
        <v>1677</v>
      </c>
      <c r="G644" t="s">
        <v>1678</v>
      </c>
      <c r="H644" t="s">
        <v>631</v>
      </c>
      <c r="I644" t="s">
        <v>611</v>
      </c>
      <c r="J644" t="s">
        <v>532</v>
      </c>
      <c r="K644">
        <v>442966</v>
      </c>
      <c r="L644">
        <v>138</v>
      </c>
      <c r="M644" t="s">
        <v>525</v>
      </c>
    </row>
    <row r="645" spans="1:13" x14ac:dyDescent="0.3">
      <c r="A645" t="str">
        <f t="shared" si="20"/>
        <v>2Isle of Wight</v>
      </c>
      <c r="B645">
        <f t="shared" si="21"/>
        <v>2</v>
      </c>
      <c r="C645" t="s">
        <v>154</v>
      </c>
      <c r="D645" t="s">
        <v>683</v>
      </c>
      <c r="E645">
        <v>2</v>
      </c>
      <c r="F645" t="s">
        <v>1677</v>
      </c>
      <c r="G645" t="s">
        <v>1679</v>
      </c>
      <c r="H645" t="s">
        <v>638</v>
      </c>
      <c r="I645" t="s">
        <v>595</v>
      </c>
      <c r="J645" t="s">
        <v>532</v>
      </c>
      <c r="K645">
        <v>482938</v>
      </c>
      <c r="L645">
        <v>10</v>
      </c>
      <c r="M645" t="s">
        <v>663</v>
      </c>
    </row>
    <row r="646" spans="1:13" x14ac:dyDescent="0.3">
      <c r="A646" t="str">
        <f t="shared" si="20"/>
        <v>3Isle of Wight</v>
      </c>
      <c r="B646">
        <f t="shared" si="21"/>
        <v>3</v>
      </c>
      <c r="C646" t="s">
        <v>154</v>
      </c>
      <c r="D646" t="s">
        <v>683</v>
      </c>
      <c r="E646">
        <v>2</v>
      </c>
      <c r="F646" t="s">
        <v>1677</v>
      </c>
      <c r="G646" t="s">
        <v>1680</v>
      </c>
      <c r="H646" t="s">
        <v>630</v>
      </c>
      <c r="I646" t="s">
        <v>543</v>
      </c>
      <c r="J646" t="s">
        <v>554</v>
      </c>
      <c r="K646">
        <v>1513972</v>
      </c>
      <c r="L646">
        <v>10</v>
      </c>
      <c r="M646" t="s">
        <v>651</v>
      </c>
    </row>
    <row r="647" spans="1:13" x14ac:dyDescent="0.3">
      <c r="A647" t="str">
        <f t="shared" si="20"/>
        <v>4Isle of Wight</v>
      </c>
      <c r="B647">
        <f t="shared" si="21"/>
        <v>4</v>
      </c>
      <c r="C647" t="s">
        <v>154</v>
      </c>
      <c r="D647" t="s">
        <v>683</v>
      </c>
      <c r="E647">
        <v>3</v>
      </c>
      <c r="F647" t="s">
        <v>1681</v>
      </c>
      <c r="G647" t="s">
        <v>1682</v>
      </c>
      <c r="H647" t="s">
        <v>639</v>
      </c>
      <c r="I647" t="s">
        <v>653</v>
      </c>
      <c r="J647" t="s">
        <v>532</v>
      </c>
      <c r="K647">
        <v>314956</v>
      </c>
      <c r="L647">
        <v>8</v>
      </c>
      <c r="M647" t="s">
        <v>654</v>
      </c>
    </row>
    <row r="648" spans="1:13" x14ac:dyDescent="0.3">
      <c r="A648" t="str">
        <f t="shared" si="20"/>
        <v>5Isle of Wight</v>
      </c>
      <c r="B648">
        <f t="shared" si="21"/>
        <v>5</v>
      </c>
      <c r="C648" t="s">
        <v>154</v>
      </c>
      <c r="D648" t="s">
        <v>683</v>
      </c>
      <c r="E648">
        <v>3</v>
      </c>
      <c r="F648" t="s">
        <v>1681</v>
      </c>
      <c r="G648" t="s">
        <v>1683</v>
      </c>
      <c r="H648" t="s">
        <v>628</v>
      </c>
      <c r="I648" t="s">
        <v>564</v>
      </c>
      <c r="J648" t="s">
        <v>532</v>
      </c>
      <c r="K648">
        <v>203210</v>
      </c>
      <c r="L648">
        <v>0</v>
      </c>
      <c r="M648" t="s">
        <v>660</v>
      </c>
    </row>
    <row r="649" spans="1:13" x14ac:dyDescent="0.3">
      <c r="A649" t="str">
        <f t="shared" si="20"/>
        <v>1Birmingham</v>
      </c>
      <c r="B649">
        <f t="shared" si="21"/>
        <v>1</v>
      </c>
      <c r="C649" t="s">
        <v>50</v>
      </c>
      <c r="D649" t="s">
        <v>673</v>
      </c>
      <c r="E649">
        <v>4</v>
      </c>
      <c r="F649" t="s">
        <v>1157</v>
      </c>
      <c r="G649" t="s">
        <v>1684</v>
      </c>
      <c r="H649" t="s">
        <v>528</v>
      </c>
      <c r="I649" t="s">
        <v>534</v>
      </c>
      <c r="J649" t="s">
        <v>532</v>
      </c>
      <c r="K649">
        <v>500000</v>
      </c>
      <c r="L649" t="s">
        <v>653</v>
      </c>
      <c r="M649" t="s">
        <v>682</v>
      </c>
    </row>
    <row r="650" spans="1:13" x14ac:dyDescent="0.3">
      <c r="A650" t="str">
        <f t="shared" si="20"/>
        <v>2Birmingham</v>
      </c>
      <c r="B650">
        <f t="shared" si="21"/>
        <v>2</v>
      </c>
      <c r="C650" t="s">
        <v>50</v>
      </c>
      <c r="D650" t="s">
        <v>673</v>
      </c>
      <c r="E650">
        <v>8</v>
      </c>
      <c r="F650" t="s">
        <v>1157</v>
      </c>
      <c r="G650" t="s">
        <v>1685</v>
      </c>
      <c r="H650" t="s">
        <v>631</v>
      </c>
      <c r="I650" t="s">
        <v>544</v>
      </c>
      <c r="J650" t="s">
        <v>532</v>
      </c>
      <c r="K650">
        <v>6070077</v>
      </c>
      <c r="L650">
        <v>0</v>
      </c>
      <c r="M650" t="s">
        <v>525</v>
      </c>
    </row>
    <row r="651" spans="1:13" x14ac:dyDescent="0.3">
      <c r="A651" t="str">
        <f t="shared" si="20"/>
        <v>3Birmingham</v>
      </c>
      <c r="B651">
        <f t="shared" si="21"/>
        <v>3</v>
      </c>
      <c r="C651" t="s">
        <v>50</v>
      </c>
      <c r="D651" t="s">
        <v>673</v>
      </c>
      <c r="E651">
        <v>14</v>
      </c>
      <c r="F651" t="s">
        <v>1157</v>
      </c>
      <c r="G651" t="s">
        <v>1686</v>
      </c>
      <c r="H651" t="s">
        <v>628</v>
      </c>
      <c r="I651" t="s">
        <v>564</v>
      </c>
      <c r="J651" t="s">
        <v>532</v>
      </c>
      <c r="K651">
        <v>3000000</v>
      </c>
      <c r="L651" t="s">
        <v>653</v>
      </c>
      <c r="M651" t="s">
        <v>660</v>
      </c>
    </row>
    <row r="652" spans="1:13" x14ac:dyDescent="0.3">
      <c r="A652" t="str">
        <f t="shared" si="20"/>
        <v>4Birmingham</v>
      </c>
      <c r="B652">
        <f t="shared" si="21"/>
        <v>4</v>
      </c>
      <c r="C652" t="s">
        <v>50</v>
      </c>
      <c r="D652" t="s">
        <v>673</v>
      </c>
      <c r="E652">
        <v>20</v>
      </c>
      <c r="F652" t="s">
        <v>1157</v>
      </c>
      <c r="G652" t="s">
        <v>1687</v>
      </c>
      <c r="H652" t="s">
        <v>613</v>
      </c>
      <c r="I652" t="s">
        <v>626</v>
      </c>
      <c r="J652" t="s">
        <v>532</v>
      </c>
      <c r="K652">
        <v>1800000</v>
      </c>
      <c r="L652">
        <v>0</v>
      </c>
      <c r="M652" t="s">
        <v>660</v>
      </c>
    </row>
    <row r="653" spans="1:13" x14ac:dyDescent="0.3">
      <c r="A653" t="str">
        <f t="shared" si="20"/>
        <v>5Birmingham</v>
      </c>
      <c r="B653">
        <f t="shared" si="21"/>
        <v>5</v>
      </c>
      <c r="C653" t="s">
        <v>50</v>
      </c>
      <c r="D653" t="s">
        <v>673</v>
      </c>
      <c r="E653">
        <v>27</v>
      </c>
      <c r="F653" t="s">
        <v>1688</v>
      </c>
      <c r="G653" t="s">
        <v>1689</v>
      </c>
      <c r="H653" t="s">
        <v>630</v>
      </c>
      <c r="I653" t="s">
        <v>557</v>
      </c>
      <c r="J653" t="s">
        <v>554</v>
      </c>
      <c r="K653">
        <v>3346067</v>
      </c>
      <c r="L653" t="s">
        <v>653</v>
      </c>
      <c r="M653" t="s">
        <v>651</v>
      </c>
    </row>
    <row r="654" spans="1:13" x14ac:dyDescent="0.3">
      <c r="A654" t="str">
        <f t="shared" si="20"/>
        <v>6Birmingham</v>
      </c>
      <c r="B654">
        <f t="shared" si="21"/>
        <v>6</v>
      </c>
      <c r="C654" t="s">
        <v>50</v>
      </c>
      <c r="D654" t="s">
        <v>673</v>
      </c>
      <c r="E654">
        <v>32</v>
      </c>
      <c r="F654" t="s">
        <v>1690</v>
      </c>
      <c r="G654" t="s">
        <v>1690</v>
      </c>
      <c r="H654" t="s">
        <v>613</v>
      </c>
      <c r="I654" t="s">
        <v>591</v>
      </c>
      <c r="J654" t="s">
        <v>532</v>
      </c>
      <c r="K654">
        <v>150000</v>
      </c>
      <c r="L654">
        <v>0</v>
      </c>
      <c r="M654" t="s">
        <v>660</v>
      </c>
    </row>
    <row r="655" spans="1:13" x14ac:dyDescent="0.3">
      <c r="A655" t="str">
        <f t="shared" si="20"/>
        <v>7Birmingham</v>
      </c>
      <c r="B655">
        <f t="shared" si="21"/>
        <v>7</v>
      </c>
      <c r="C655" t="s">
        <v>50</v>
      </c>
      <c r="D655" t="s">
        <v>673</v>
      </c>
      <c r="E655">
        <v>41</v>
      </c>
      <c r="F655" t="s">
        <v>1691</v>
      </c>
      <c r="G655" t="s">
        <v>1692</v>
      </c>
      <c r="H655" t="s">
        <v>588</v>
      </c>
      <c r="I655" t="s">
        <v>537</v>
      </c>
      <c r="J655" t="s">
        <v>554</v>
      </c>
      <c r="K655">
        <v>3119000</v>
      </c>
      <c r="L655">
        <v>0</v>
      </c>
      <c r="M655" t="s">
        <v>660</v>
      </c>
    </row>
    <row r="656" spans="1:13" x14ac:dyDescent="0.3">
      <c r="A656" t="str">
        <f t="shared" si="20"/>
        <v>8Birmingham</v>
      </c>
      <c r="B656">
        <f t="shared" si="21"/>
        <v>8</v>
      </c>
      <c r="C656" t="s">
        <v>50</v>
      </c>
      <c r="D656" t="s">
        <v>673</v>
      </c>
      <c r="E656">
        <v>50</v>
      </c>
      <c r="F656" t="s">
        <v>1693</v>
      </c>
      <c r="G656" t="s">
        <v>1694</v>
      </c>
      <c r="H656" t="s">
        <v>639</v>
      </c>
      <c r="I656" t="s">
        <v>653</v>
      </c>
      <c r="J656" t="s">
        <v>532</v>
      </c>
      <c r="K656">
        <v>3500000</v>
      </c>
      <c r="L656" t="s">
        <v>653</v>
      </c>
      <c r="M656" t="s">
        <v>654</v>
      </c>
    </row>
    <row r="657" spans="1:13" x14ac:dyDescent="0.3">
      <c r="A657" t="str">
        <f t="shared" si="20"/>
        <v>9Birmingham</v>
      </c>
      <c r="B657">
        <f t="shared" si="21"/>
        <v>9</v>
      </c>
      <c r="C657" t="s">
        <v>50</v>
      </c>
      <c r="D657" t="s">
        <v>673</v>
      </c>
      <c r="E657">
        <v>52</v>
      </c>
      <c r="F657" t="s">
        <v>689</v>
      </c>
      <c r="G657" t="s">
        <v>689</v>
      </c>
      <c r="H657" t="s">
        <v>528</v>
      </c>
      <c r="I657" t="s">
        <v>534</v>
      </c>
      <c r="J657" t="s">
        <v>532</v>
      </c>
      <c r="K657">
        <v>500000</v>
      </c>
      <c r="L657">
        <v>0</v>
      </c>
      <c r="M657" t="s">
        <v>682</v>
      </c>
    </row>
    <row r="658" spans="1:13" x14ac:dyDescent="0.3">
      <c r="A658" t="str">
        <f t="shared" si="20"/>
        <v>10Birmingham</v>
      </c>
      <c r="B658">
        <f t="shared" si="21"/>
        <v>10</v>
      </c>
      <c r="C658" t="s">
        <v>50</v>
      </c>
      <c r="D658" t="s">
        <v>673</v>
      </c>
      <c r="E658">
        <v>56</v>
      </c>
      <c r="F658" t="s">
        <v>1695</v>
      </c>
      <c r="G658" t="s">
        <v>1695</v>
      </c>
      <c r="H658" t="s">
        <v>557</v>
      </c>
      <c r="I658" t="s">
        <v>653</v>
      </c>
      <c r="J658" t="s">
        <v>554</v>
      </c>
      <c r="K658">
        <v>3732280</v>
      </c>
      <c r="L658">
        <v>0</v>
      </c>
      <c r="M658" t="s">
        <v>660</v>
      </c>
    </row>
    <row r="659" spans="1:13" x14ac:dyDescent="0.3">
      <c r="A659" t="str">
        <f t="shared" si="20"/>
        <v>11Birmingham</v>
      </c>
      <c r="B659">
        <f t="shared" si="21"/>
        <v>11</v>
      </c>
      <c r="C659" t="s">
        <v>50</v>
      </c>
      <c r="D659" t="s">
        <v>673</v>
      </c>
      <c r="E659">
        <v>57</v>
      </c>
      <c r="F659" t="s">
        <v>1690</v>
      </c>
      <c r="G659" t="s">
        <v>1696</v>
      </c>
      <c r="H659" t="s">
        <v>613</v>
      </c>
      <c r="I659" t="s">
        <v>591</v>
      </c>
      <c r="J659" t="s">
        <v>554</v>
      </c>
      <c r="K659">
        <v>276000</v>
      </c>
      <c r="L659">
        <v>0</v>
      </c>
      <c r="M659" t="s">
        <v>660</v>
      </c>
    </row>
    <row r="660" spans="1:13" x14ac:dyDescent="0.3">
      <c r="A660" t="str">
        <f t="shared" si="20"/>
        <v>12Birmingham</v>
      </c>
      <c r="B660">
        <f t="shared" si="21"/>
        <v>12</v>
      </c>
      <c r="C660" t="s">
        <v>50</v>
      </c>
      <c r="D660" t="s">
        <v>673</v>
      </c>
      <c r="E660">
        <v>58</v>
      </c>
      <c r="F660" t="s">
        <v>1157</v>
      </c>
      <c r="G660" t="s">
        <v>1697</v>
      </c>
      <c r="H660" t="s">
        <v>528</v>
      </c>
      <c r="I660" t="s">
        <v>575</v>
      </c>
      <c r="J660" t="s">
        <v>554</v>
      </c>
      <c r="K660">
        <v>500000</v>
      </c>
      <c r="L660">
        <v>0</v>
      </c>
      <c r="M660" t="s">
        <v>682</v>
      </c>
    </row>
    <row r="661" spans="1:13" x14ac:dyDescent="0.3">
      <c r="A661" t="str">
        <f t="shared" si="20"/>
        <v>13Birmingham</v>
      </c>
      <c r="B661">
        <f t="shared" si="21"/>
        <v>13</v>
      </c>
      <c r="C661" t="s">
        <v>50</v>
      </c>
      <c r="D661" t="s">
        <v>673</v>
      </c>
      <c r="E661">
        <v>59</v>
      </c>
      <c r="F661" t="s">
        <v>1690</v>
      </c>
      <c r="G661" t="s">
        <v>1698</v>
      </c>
      <c r="H661" t="s">
        <v>613</v>
      </c>
      <c r="I661" t="s">
        <v>591</v>
      </c>
      <c r="J661" t="s">
        <v>532</v>
      </c>
      <c r="K661">
        <v>350000</v>
      </c>
      <c r="L661">
        <v>0</v>
      </c>
      <c r="M661" t="s">
        <v>660</v>
      </c>
    </row>
    <row r="662" spans="1:13" x14ac:dyDescent="0.3">
      <c r="A662" t="str">
        <f t="shared" si="20"/>
        <v>1North Lincolnshire</v>
      </c>
      <c r="B662">
        <f t="shared" si="21"/>
        <v>1</v>
      </c>
      <c r="C662" t="s">
        <v>206</v>
      </c>
      <c r="D662" t="s">
        <v>729</v>
      </c>
      <c r="E662">
        <v>31</v>
      </c>
      <c r="F662" t="s">
        <v>1699</v>
      </c>
      <c r="G662" t="s">
        <v>1700</v>
      </c>
      <c r="H662" t="s">
        <v>613</v>
      </c>
      <c r="I662" t="s">
        <v>591</v>
      </c>
      <c r="J662" t="s">
        <v>532</v>
      </c>
      <c r="K662">
        <v>350043</v>
      </c>
      <c r="L662" t="s">
        <v>653</v>
      </c>
      <c r="M662" t="s">
        <v>660</v>
      </c>
    </row>
    <row r="663" spans="1:13" x14ac:dyDescent="0.3">
      <c r="A663" t="str">
        <f t="shared" si="20"/>
        <v>2North Lincolnshire</v>
      </c>
      <c r="B663">
        <f t="shared" si="21"/>
        <v>2</v>
      </c>
      <c r="C663" t="s">
        <v>206</v>
      </c>
      <c r="D663" t="s">
        <v>729</v>
      </c>
      <c r="E663">
        <v>32</v>
      </c>
      <c r="F663" t="s">
        <v>1701</v>
      </c>
      <c r="G663" t="s">
        <v>1702</v>
      </c>
      <c r="H663" t="s">
        <v>557</v>
      </c>
      <c r="I663" t="s">
        <v>653</v>
      </c>
      <c r="J663" t="s">
        <v>532</v>
      </c>
      <c r="K663">
        <v>93461</v>
      </c>
      <c r="L663" t="s">
        <v>653</v>
      </c>
      <c r="M663" t="s">
        <v>660</v>
      </c>
    </row>
    <row r="664" spans="1:13" x14ac:dyDescent="0.3">
      <c r="A664" t="str">
        <f t="shared" si="20"/>
        <v>3North Lincolnshire</v>
      </c>
      <c r="B664">
        <f t="shared" si="21"/>
        <v>3</v>
      </c>
      <c r="C664" t="s">
        <v>206</v>
      </c>
      <c r="D664" t="s">
        <v>729</v>
      </c>
      <c r="E664">
        <v>33</v>
      </c>
      <c r="F664" t="s">
        <v>1703</v>
      </c>
      <c r="G664" t="s">
        <v>1704</v>
      </c>
      <c r="H664" t="s">
        <v>528</v>
      </c>
      <c r="I664" t="s">
        <v>534</v>
      </c>
      <c r="J664" t="s">
        <v>532</v>
      </c>
      <c r="K664">
        <v>85000</v>
      </c>
      <c r="L664">
        <v>460</v>
      </c>
      <c r="M664" t="s">
        <v>682</v>
      </c>
    </row>
    <row r="665" spans="1:13" x14ac:dyDescent="0.3">
      <c r="A665" t="str">
        <f t="shared" si="20"/>
        <v>4North Lincolnshire</v>
      </c>
      <c r="B665">
        <f t="shared" si="21"/>
        <v>4</v>
      </c>
      <c r="C665" t="s">
        <v>206</v>
      </c>
      <c r="D665" t="s">
        <v>729</v>
      </c>
      <c r="E665">
        <v>34</v>
      </c>
      <c r="F665" t="s">
        <v>1705</v>
      </c>
      <c r="G665" t="s">
        <v>1706</v>
      </c>
      <c r="H665" t="s">
        <v>557</v>
      </c>
      <c r="I665" t="s">
        <v>653</v>
      </c>
      <c r="J665" t="s">
        <v>554</v>
      </c>
      <c r="K665">
        <v>56144</v>
      </c>
      <c r="L665">
        <v>0</v>
      </c>
      <c r="M665" t="s">
        <v>660</v>
      </c>
    </row>
    <row r="666" spans="1:13" x14ac:dyDescent="0.3">
      <c r="A666" t="str">
        <f t="shared" si="20"/>
        <v>5North Lincolnshire</v>
      </c>
      <c r="B666">
        <f t="shared" si="21"/>
        <v>5</v>
      </c>
      <c r="C666" t="s">
        <v>206</v>
      </c>
      <c r="D666" t="s">
        <v>729</v>
      </c>
      <c r="E666">
        <v>35</v>
      </c>
      <c r="F666" t="s">
        <v>1707</v>
      </c>
      <c r="G666" t="s">
        <v>1708</v>
      </c>
      <c r="H666" t="s">
        <v>557</v>
      </c>
      <c r="I666" t="s">
        <v>653</v>
      </c>
      <c r="J666" t="s">
        <v>532</v>
      </c>
      <c r="K666">
        <v>65000</v>
      </c>
      <c r="L666">
        <v>0</v>
      </c>
      <c r="M666" t="s">
        <v>660</v>
      </c>
    </row>
    <row r="667" spans="1:13" x14ac:dyDescent="0.3">
      <c r="A667" t="str">
        <f t="shared" si="20"/>
        <v>6North Lincolnshire</v>
      </c>
      <c r="B667">
        <f t="shared" si="21"/>
        <v>6</v>
      </c>
      <c r="C667" t="s">
        <v>206</v>
      </c>
      <c r="D667" t="s">
        <v>729</v>
      </c>
      <c r="E667">
        <v>36</v>
      </c>
      <c r="F667" t="s">
        <v>1709</v>
      </c>
      <c r="G667" t="s">
        <v>1710</v>
      </c>
      <c r="H667" t="s">
        <v>557</v>
      </c>
      <c r="I667" t="s">
        <v>653</v>
      </c>
      <c r="J667" t="s">
        <v>554</v>
      </c>
      <c r="K667">
        <v>85456</v>
      </c>
      <c r="L667">
        <v>0</v>
      </c>
      <c r="M667" t="s">
        <v>660</v>
      </c>
    </row>
    <row r="668" spans="1:13" x14ac:dyDescent="0.3">
      <c r="A668" t="str">
        <f t="shared" si="20"/>
        <v>7North Lincolnshire</v>
      </c>
      <c r="B668">
        <f t="shared" si="21"/>
        <v>7</v>
      </c>
      <c r="C668" t="s">
        <v>206</v>
      </c>
      <c r="D668" t="s">
        <v>729</v>
      </c>
      <c r="E668">
        <v>39</v>
      </c>
      <c r="F668" t="s">
        <v>1711</v>
      </c>
      <c r="G668" t="s">
        <v>1712</v>
      </c>
      <c r="H668" t="s">
        <v>638</v>
      </c>
      <c r="I668" t="s">
        <v>618</v>
      </c>
      <c r="J668" t="s">
        <v>554</v>
      </c>
      <c r="K668">
        <v>847623</v>
      </c>
      <c r="L668">
        <v>888</v>
      </c>
      <c r="M668" t="s">
        <v>663</v>
      </c>
    </row>
    <row r="669" spans="1:13" x14ac:dyDescent="0.3">
      <c r="A669" t="str">
        <f t="shared" si="20"/>
        <v>8North Lincolnshire</v>
      </c>
      <c r="B669">
        <f t="shared" si="21"/>
        <v>8</v>
      </c>
      <c r="C669" t="s">
        <v>206</v>
      </c>
      <c r="D669" t="s">
        <v>729</v>
      </c>
      <c r="E669">
        <v>40</v>
      </c>
      <c r="F669" t="s">
        <v>1713</v>
      </c>
      <c r="G669" t="s">
        <v>1714</v>
      </c>
      <c r="H669" t="s">
        <v>557</v>
      </c>
      <c r="I669" t="s">
        <v>653</v>
      </c>
      <c r="J669" t="s">
        <v>532</v>
      </c>
      <c r="K669">
        <v>47500</v>
      </c>
      <c r="L669">
        <v>0</v>
      </c>
      <c r="M669" t="s">
        <v>660</v>
      </c>
    </row>
    <row r="670" spans="1:13" x14ac:dyDescent="0.3">
      <c r="A670" t="str">
        <f t="shared" si="20"/>
        <v>9North Lincolnshire</v>
      </c>
      <c r="B670">
        <f t="shared" si="21"/>
        <v>9</v>
      </c>
      <c r="C670" t="s">
        <v>206</v>
      </c>
      <c r="D670" t="s">
        <v>729</v>
      </c>
      <c r="E670">
        <v>41</v>
      </c>
      <c r="F670" t="s">
        <v>1715</v>
      </c>
      <c r="G670" t="s">
        <v>1716</v>
      </c>
      <c r="H670" t="s">
        <v>631</v>
      </c>
      <c r="I670" t="s">
        <v>594</v>
      </c>
      <c r="J670" t="s">
        <v>554</v>
      </c>
      <c r="K670">
        <v>41777</v>
      </c>
      <c r="L670">
        <v>19</v>
      </c>
      <c r="M670" t="s">
        <v>525</v>
      </c>
    </row>
    <row r="671" spans="1:13" x14ac:dyDescent="0.3">
      <c r="A671" t="str">
        <f t="shared" si="20"/>
        <v>10North Lincolnshire</v>
      </c>
      <c r="B671">
        <f t="shared" si="21"/>
        <v>10</v>
      </c>
      <c r="C671" t="s">
        <v>206</v>
      </c>
      <c r="D671" t="s">
        <v>729</v>
      </c>
      <c r="E671">
        <v>43</v>
      </c>
      <c r="F671" t="s">
        <v>1717</v>
      </c>
      <c r="G671" t="s">
        <v>1718</v>
      </c>
      <c r="H671" t="s">
        <v>638</v>
      </c>
      <c r="I671" t="s">
        <v>618</v>
      </c>
      <c r="J671" t="s">
        <v>532</v>
      </c>
      <c r="K671">
        <v>355715</v>
      </c>
      <c r="L671">
        <v>7</v>
      </c>
      <c r="M671" t="s">
        <v>663</v>
      </c>
    </row>
    <row r="672" spans="1:13" x14ac:dyDescent="0.3">
      <c r="A672" t="str">
        <f t="shared" si="20"/>
        <v>11North Lincolnshire</v>
      </c>
      <c r="B672">
        <f t="shared" si="21"/>
        <v>11</v>
      </c>
      <c r="C672" t="s">
        <v>206</v>
      </c>
      <c r="D672" t="s">
        <v>729</v>
      </c>
      <c r="E672">
        <v>45</v>
      </c>
      <c r="F672" t="s">
        <v>1719</v>
      </c>
      <c r="G672" t="s">
        <v>1719</v>
      </c>
      <c r="H672" t="s">
        <v>557</v>
      </c>
      <c r="I672" t="s">
        <v>653</v>
      </c>
      <c r="J672" t="s">
        <v>532</v>
      </c>
      <c r="K672">
        <v>694480</v>
      </c>
      <c r="L672">
        <v>0</v>
      </c>
      <c r="M672" t="s">
        <v>660</v>
      </c>
    </row>
    <row r="673" spans="1:13" x14ac:dyDescent="0.3">
      <c r="A673" t="str">
        <f t="shared" si="20"/>
        <v>12North Lincolnshire</v>
      </c>
      <c r="B673">
        <f t="shared" si="21"/>
        <v>12</v>
      </c>
      <c r="C673" t="s">
        <v>206</v>
      </c>
      <c r="D673" t="s">
        <v>729</v>
      </c>
      <c r="E673">
        <v>46</v>
      </c>
      <c r="F673" t="s">
        <v>1720</v>
      </c>
      <c r="G673" t="s">
        <v>1721</v>
      </c>
      <c r="H673" t="s">
        <v>613</v>
      </c>
      <c r="I673" t="s">
        <v>580</v>
      </c>
      <c r="J673" t="s">
        <v>554</v>
      </c>
      <c r="K673">
        <v>20000</v>
      </c>
      <c r="L673">
        <v>0</v>
      </c>
      <c r="M673" t="s">
        <v>660</v>
      </c>
    </row>
    <row r="674" spans="1:13" x14ac:dyDescent="0.3">
      <c r="A674" t="str">
        <f t="shared" si="20"/>
        <v>13North Lincolnshire</v>
      </c>
      <c r="B674">
        <f t="shared" si="21"/>
        <v>13</v>
      </c>
      <c r="C674" t="s">
        <v>206</v>
      </c>
      <c r="D674" t="s">
        <v>729</v>
      </c>
      <c r="E674">
        <v>47</v>
      </c>
      <c r="F674" t="s">
        <v>1722</v>
      </c>
      <c r="G674" t="s">
        <v>1723</v>
      </c>
      <c r="H674" t="s">
        <v>557</v>
      </c>
      <c r="J674" t="s">
        <v>554</v>
      </c>
      <c r="K674">
        <v>153616</v>
      </c>
      <c r="L674">
        <v>0</v>
      </c>
      <c r="M674" t="s">
        <v>660</v>
      </c>
    </row>
    <row r="675" spans="1:13" x14ac:dyDescent="0.3">
      <c r="A675" t="str">
        <f t="shared" si="20"/>
        <v>14North Lincolnshire</v>
      </c>
      <c r="B675">
        <f t="shared" si="21"/>
        <v>14</v>
      </c>
      <c r="C675" t="s">
        <v>206</v>
      </c>
      <c r="D675" t="s">
        <v>729</v>
      </c>
      <c r="E675">
        <v>48</v>
      </c>
      <c r="F675" t="s">
        <v>1724</v>
      </c>
      <c r="G675" t="s">
        <v>1712</v>
      </c>
      <c r="H675" t="s">
        <v>638</v>
      </c>
      <c r="I675" t="s">
        <v>618</v>
      </c>
      <c r="J675" t="s">
        <v>554</v>
      </c>
      <c r="K675">
        <v>283015</v>
      </c>
      <c r="L675">
        <v>6</v>
      </c>
      <c r="M675" t="s">
        <v>663</v>
      </c>
    </row>
    <row r="676" spans="1:13" x14ac:dyDescent="0.3">
      <c r="A676" t="str">
        <f t="shared" si="20"/>
        <v>1Plymouth</v>
      </c>
      <c r="B676">
        <f t="shared" si="21"/>
        <v>1</v>
      </c>
      <c r="C676" t="s">
        <v>228</v>
      </c>
      <c r="D676" t="s">
        <v>722</v>
      </c>
      <c r="E676">
        <v>40</v>
      </c>
      <c r="F676" t="s">
        <v>1725</v>
      </c>
      <c r="G676" t="s">
        <v>1726</v>
      </c>
      <c r="H676" t="s">
        <v>631</v>
      </c>
      <c r="I676" t="s">
        <v>594</v>
      </c>
      <c r="J676" t="s">
        <v>554</v>
      </c>
      <c r="K676">
        <v>2703053</v>
      </c>
      <c r="L676">
        <v>49</v>
      </c>
      <c r="M676" t="s">
        <v>525</v>
      </c>
    </row>
    <row r="677" spans="1:13" x14ac:dyDescent="0.3">
      <c r="A677" t="str">
        <f t="shared" si="20"/>
        <v>2Plymouth</v>
      </c>
      <c r="B677">
        <f t="shared" si="21"/>
        <v>2</v>
      </c>
      <c r="C677" t="s">
        <v>228</v>
      </c>
      <c r="D677" t="s">
        <v>722</v>
      </c>
      <c r="E677">
        <v>42</v>
      </c>
      <c r="F677" t="s">
        <v>1727</v>
      </c>
      <c r="G677" t="s">
        <v>1728</v>
      </c>
      <c r="H677" t="s">
        <v>631</v>
      </c>
      <c r="I677" t="s">
        <v>544</v>
      </c>
      <c r="J677" t="s">
        <v>532</v>
      </c>
      <c r="K677">
        <v>3021992</v>
      </c>
      <c r="L677">
        <v>0</v>
      </c>
      <c r="M677" t="s">
        <v>525</v>
      </c>
    </row>
    <row r="678" spans="1:13" x14ac:dyDescent="0.3">
      <c r="A678" t="str">
        <f t="shared" si="20"/>
        <v>1Wigan</v>
      </c>
      <c r="B678">
        <f t="shared" si="21"/>
        <v>1</v>
      </c>
      <c r="C678" t="s">
        <v>326</v>
      </c>
      <c r="D678" t="s">
        <v>686</v>
      </c>
      <c r="E678">
        <v>52</v>
      </c>
      <c r="F678" t="s">
        <v>1729</v>
      </c>
      <c r="G678" t="s">
        <v>1730</v>
      </c>
      <c r="H678" t="s">
        <v>630</v>
      </c>
      <c r="I678" t="s">
        <v>565</v>
      </c>
      <c r="J678" t="s">
        <v>554</v>
      </c>
      <c r="K678">
        <v>671834.2567993633</v>
      </c>
      <c r="L678">
        <v>21</v>
      </c>
      <c r="M678" t="s">
        <v>651</v>
      </c>
    </row>
    <row r="679" spans="1:13" x14ac:dyDescent="0.3">
      <c r="A679" t="str">
        <f t="shared" si="20"/>
        <v>2Wigan</v>
      </c>
      <c r="B679">
        <f t="shared" si="21"/>
        <v>2</v>
      </c>
      <c r="C679" t="s">
        <v>326</v>
      </c>
      <c r="D679" t="s">
        <v>686</v>
      </c>
      <c r="E679">
        <v>53</v>
      </c>
      <c r="F679" t="s">
        <v>1731</v>
      </c>
      <c r="G679" t="s">
        <v>1732</v>
      </c>
      <c r="H679" t="s">
        <v>619</v>
      </c>
      <c r="I679" t="s">
        <v>541</v>
      </c>
      <c r="J679" t="s">
        <v>532</v>
      </c>
      <c r="K679">
        <v>815786</v>
      </c>
      <c r="L679">
        <v>38408</v>
      </c>
      <c r="M679" t="s">
        <v>657</v>
      </c>
    </row>
    <row r="680" spans="1:13" x14ac:dyDescent="0.3">
      <c r="A680" t="str">
        <f t="shared" si="20"/>
        <v>3Wigan</v>
      </c>
      <c r="B680">
        <f t="shared" si="21"/>
        <v>3</v>
      </c>
      <c r="C680" t="s">
        <v>326</v>
      </c>
      <c r="D680" t="s">
        <v>686</v>
      </c>
      <c r="E680">
        <v>54</v>
      </c>
      <c r="F680" t="s">
        <v>1731</v>
      </c>
      <c r="G680" t="s">
        <v>1732</v>
      </c>
      <c r="H680" t="s">
        <v>619</v>
      </c>
      <c r="I680" t="s">
        <v>541</v>
      </c>
      <c r="J680" t="s">
        <v>554</v>
      </c>
      <c r="K680">
        <v>170315.62737111963</v>
      </c>
      <c r="L680">
        <v>8019</v>
      </c>
      <c r="M680" t="s">
        <v>657</v>
      </c>
    </row>
    <row r="681" spans="1:13" x14ac:dyDescent="0.3">
      <c r="A681" t="str">
        <f t="shared" si="20"/>
        <v>4Wigan</v>
      </c>
      <c r="B681">
        <f t="shared" si="21"/>
        <v>4</v>
      </c>
      <c r="C681" t="s">
        <v>326</v>
      </c>
      <c r="D681" t="s">
        <v>686</v>
      </c>
      <c r="E681">
        <v>55</v>
      </c>
      <c r="F681" t="s">
        <v>1733</v>
      </c>
      <c r="G681" t="s">
        <v>1734</v>
      </c>
      <c r="H681" t="s">
        <v>639</v>
      </c>
      <c r="I681" t="s">
        <v>653</v>
      </c>
      <c r="J681" t="s">
        <v>532</v>
      </c>
      <c r="K681">
        <v>3101152</v>
      </c>
      <c r="L681">
        <v>0</v>
      </c>
      <c r="M681" t="s">
        <v>654</v>
      </c>
    </row>
    <row r="682" spans="1:13" x14ac:dyDescent="0.3">
      <c r="A682" t="str">
        <f t="shared" si="20"/>
        <v>5Wigan</v>
      </c>
      <c r="B682">
        <f t="shared" si="21"/>
        <v>5</v>
      </c>
      <c r="C682" t="s">
        <v>326</v>
      </c>
      <c r="D682" t="s">
        <v>686</v>
      </c>
      <c r="E682">
        <v>56</v>
      </c>
      <c r="F682" t="s">
        <v>1735</v>
      </c>
      <c r="G682" t="s">
        <v>1736</v>
      </c>
      <c r="H682" t="s">
        <v>588</v>
      </c>
      <c r="I682" t="s">
        <v>537</v>
      </c>
      <c r="J682" t="s">
        <v>554</v>
      </c>
      <c r="K682">
        <v>1045661.4864116109</v>
      </c>
      <c r="L682">
        <v>0</v>
      </c>
      <c r="M682" t="s">
        <v>660</v>
      </c>
    </row>
    <row r="683" spans="1:13" x14ac:dyDescent="0.3">
      <c r="A683" t="str">
        <f t="shared" si="20"/>
        <v>6Wigan</v>
      </c>
      <c r="B683">
        <f t="shared" si="21"/>
        <v>6</v>
      </c>
      <c r="C683" t="s">
        <v>326</v>
      </c>
      <c r="D683" t="s">
        <v>686</v>
      </c>
      <c r="E683">
        <v>57</v>
      </c>
      <c r="F683" t="s">
        <v>1737</v>
      </c>
      <c r="G683" t="s">
        <v>1738</v>
      </c>
      <c r="H683" t="s">
        <v>628</v>
      </c>
      <c r="I683" t="s">
        <v>542</v>
      </c>
      <c r="J683" t="s">
        <v>554</v>
      </c>
      <c r="K683">
        <v>527558.01813163527</v>
      </c>
      <c r="L683">
        <v>0</v>
      </c>
      <c r="M683" t="s">
        <v>660</v>
      </c>
    </row>
    <row r="684" spans="1:13" x14ac:dyDescent="0.3">
      <c r="A684" t="str">
        <f t="shared" si="20"/>
        <v>7Wigan</v>
      </c>
      <c r="B684">
        <f t="shared" si="21"/>
        <v>7</v>
      </c>
      <c r="C684" t="s">
        <v>326</v>
      </c>
      <c r="D684" t="s">
        <v>686</v>
      </c>
      <c r="E684">
        <v>58</v>
      </c>
      <c r="F684" t="s">
        <v>1739</v>
      </c>
      <c r="G684" t="s">
        <v>1740</v>
      </c>
      <c r="H684" t="s">
        <v>631</v>
      </c>
      <c r="I684" t="s">
        <v>544</v>
      </c>
      <c r="J684" t="s">
        <v>554</v>
      </c>
      <c r="K684">
        <v>813318.61128627101</v>
      </c>
      <c r="L684">
        <v>1538</v>
      </c>
      <c r="M684" t="s">
        <v>525</v>
      </c>
    </row>
    <row r="685" spans="1:13" x14ac:dyDescent="0.3">
      <c r="A685" t="str">
        <f t="shared" si="20"/>
        <v>1Wirral</v>
      </c>
      <c r="B685">
        <f t="shared" si="21"/>
        <v>1</v>
      </c>
      <c r="C685" t="s">
        <v>332</v>
      </c>
      <c r="D685" t="s">
        <v>686</v>
      </c>
      <c r="E685">
        <v>41</v>
      </c>
      <c r="F685" t="s">
        <v>1741</v>
      </c>
      <c r="G685" t="s">
        <v>1742</v>
      </c>
      <c r="H685" t="s">
        <v>628</v>
      </c>
      <c r="I685" t="s">
        <v>542</v>
      </c>
      <c r="J685" t="s">
        <v>532</v>
      </c>
      <c r="K685">
        <v>90300</v>
      </c>
      <c r="L685" t="s">
        <v>653</v>
      </c>
      <c r="M685" t="s">
        <v>660</v>
      </c>
    </row>
    <row r="686" spans="1:13" x14ac:dyDescent="0.3">
      <c r="A686" t="str">
        <f t="shared" si="20"/>
        <v>2Wirral</v>
      </c>
      <c r="B686">
        <f t="shared" si="21"/>
        <v>2</v>
      </c>
      <c r="C686" t="s">
        <v>332</v>
      </c>
      <c r="D686" t="s">
        <v>686</v>
      </c>
      <c r="E686">
        <v>43</v>
      </c>
      <c r="F686" t="s">
        <v>1743</v>
      </c>
      <c r="G686" t="s">
        <v>1744</v>
      </c>
      <c r="H686" t="s">
        <v>636</v>
      </c>
      <c r="I686" t="s">
        <v>557</v>
      </c>
      <c r="J686" t="s">
        <v>532</v>
      </c>
      <c r="K686">
        <v>58000</v>
      </c>
      <c r="L686">
        <v>0</v>
      </c>
      <c r="M686" t="s">
        <v>660</v>
      </c>
    </row>
    <row r="687" spans="1:13" x14ac:dyDescent="0.3">
      <c r="A687" t="str">
        <f t="shared" si="20"/>
        <v>3Wirral</v>
      </c>
      <c r="B687">
        <f t="shared" si="21"/>
        <v>3</v>
      </c>
      <c r="C687" t="s">
        <v>332</v>
      </c>
      <c r="D687" t="s">
        <v>686</v>
      </c>
      <c r="E687">
        <v>14</v>
      </c>
      <c r="F687" t="s">
        <v>1745</v>
      </c>
      <c r="G687" t="s">
        <v>1746</v>
      </c>
      <c r="H687" t="s">
        <v>639</v>
      </c>
      <c r="I687" t="s">
        <v>653</v>
      </c>
      <c r="J687" t="s">
        <v>532</v>
      </c>
      <c r="K687">
        <v>931683</v>
      </c>
      <c r="L687">
        <v>22</v>
      </c>
      <c r="M687" t="s">
        <v>654</v>
      </c>
    </row>
    <row r="688" spans="1:13" x14ac:dyDescent="0.3">
      <c r="A688" t="str">
        <f t="shared" si="20"/>
        <v>4Wirral</v>
      </c>
      <c r="B688">
        <f t="shared" si="21"/>
        <v>4</v>
      </c>
      <c r="C688" t="s">
        <v>332</v>
      </c>
      <c r="D688" t="s">
        <v>686</v>
      </c>
      <c r="E688">
        <v>22</v>
      </c>
      <c r="F688" t="s">
        <v>1747</v>
      </c>
      <c r="G688" t="s">
        <v>1748</v>
      </c>
      <c r="H688" t="s">
        <v>619</v>
      </c>
      <c r="I688" t="s">
        <v>541</v>
      </c>
      <c r="J688" t="s">
        <v>532</v>
      </c>
      <c r="K688">
        <v>693467</v>
      </c>
      <c r="L688">
        <v>29750</v>
      </c>
      <c r="M688" t="s">
        <v>657</v>
      </c>
    </row>
    <row r="689" spans="1:13" x14ac:dyDescent="0.3">
      <c r="A689" t="str">
        <f t="shared" si="20"/>
        <v>5Wirral</v>
      </c>
      <c r="B689">
        <f t="shared" si="21"/>
        <v>5</v>
      </c>
      <c r="C689" t="s">
        <v>332</v>
      </c>
      <c r="D689" t="s">
        <v>686</v>
      </c>
      <c r="E689">
        <v>23</v>
      </c>
      <c r="F689" t="s">
        <v>1749</v>
      </c>
      <c r="G689" t="s">
        <v>1750</v>
      </c>
      <c r="H689" t="s">
        <v>630</v>
      </c>
      <c r="I689" t="s">
        <v>543</v>
      </c>
      <c r="J689" t="s">
        <v>554</v>
      </c>
      <c r="K689">
        <v>3344764</v>
      </c>
      <c r="L689">
        <v>2040</v>
      </c>
      <c r="M689" t="s">
        <v>651</v>
      </c>
    </row>
    <row r="690" spans="1:13" x14ac:dyDescent="0.3">
      <c r="A690" t="str">
        <f t="shared" si="20"/>
        <v>6Wirral</v>
      </c>
      <c r="B690">
        <f t="shared" si="21"/>
        <v>6</v>
      </c>
      <c r="C690" t="s">
        <v>332</v>
      </c>
      <c r="D690" t="s">
        <v>686</v>
      </c>
      <c r="E690">
        <v>45</v>
      </c>
      <c r="F690" t="s">
        <v>1751</v>
      </c>
      <c r="G690" t="s">
        <v>1752</v>
      </c>
      <c r="H690" t="s">
        <v>639</v>
      </c>
      <c r="I690" t="s">
        <v>653</v>
      </c>
      <c r="J690" t="s">
        <v>532</v>
      </c>
      <c r="K690">
        <v>51860</v>
      </c>
      <c r="L690" t="s">
        <v>653</v>
      </c>
      <c r="M690" t="s">
        <v>654</v>
      </c>
    </row>
    <row r="691" spans="1:13" x14ac:dyDescent="0.3">
      <c r="A691" t="str">
        <f t="shared" si="20"/>
        <v>7Wirral</v>
      </c>
      <c r="B691">
        <f t="shared" si="21"/>
        <v>7</v>
      </c>
      <c r="C691" t="s">
        <v>332</v>
      </c>
      <c r="D691" t="s">
        <v>686</v>
      </c>
      <c r="E691">
        <v>49</v>
      </c>
      <c r="F691" t="s">
        <v>1753</v>
      </c>
      <c r="G691" t="s">
        <v>1754</v>
      </c>
      <c r="H691" t="s">
        <v>613</v>
      </c>
      <c r="I691" t="s">
        <v>609</v>
      </c>
      <c r="J691" t="s">
        <v>532</v>
      </c>
      <c r="K691">
        <v>60000</v>
      </c>
      <c r="L691" t="s">
        <v>653</v>
      </c>
      <c r="M691" t="s">
        <v>660</v>
      </c>
    </row>
    <row r="692" spans="1:13" x14ac:dyDescent="0.3">
      <c r="A692" t="str">
        <f t="shared" si="20"/>
        <v>8Wirral</v>
      </c>
      <c r="B692">
        <f t="shared" si="21"/>
        <v>8</v>
      </c>
      <c r="C692" t="s">
        <v>332</v>
      </c>
      <c r="D692" t="s">
        <v>686</v>
      </c>
      <c r="E692">
        <v>50</v>
      </c>
      <c r="F692" t="s">
        <v>1755</v>
      </c>
      <c r="G692" t="s">
        <v>1756</v>
      </c>
      <c r="H692" t="s">
        <v>557</v>
      </c>
      <c r="I692" t="s">
        <v>653</v>
      </c>
      <c r="J692" t="s">
        <v>532</v>
      </c>
      <c r="K692">
        <v>173455</v>
      </c>
      <c r="L692">
        <v>0</v>
      </c>
      <c r="M692" t="s">
        <v>660</v>
      </c>
    </row>
    <row r="693" spans="1:13" x14ac:dyDescent="0.3">
      <c r="A693" t="str">
        <f t="shared" si="20"/>
        <v>9Wirral</v>
      </c>
      <c r="B693">
        <f t="shared" si="21"/>
        <v>9</v>
      </c>
      <c r="C693" t="s">
        <v>332</v>
      </c>
      <c r="D693" t="s">
        <v>686</v>
      </c>
      <c r="E693">
        <v>51</v>
      </c>
      <c r="F693" t="s">
        <v>1757</v>
      </c>
      <c r="G693" t="s">
        <v>1758</v>
      </c>
      <c r="H693" t="s">
        <v>628</v>
      </c>
      <c r="I693" t="s">
        <v>542</v>
      </c>
      <c r="J693" t="s">
        <v>532</v>
      </c>
      <c r="K693">
        <v>85050</v>
      </c>
      <c r="L693">
        <v>0</v>
      </c>
      <c r="M693" t="s">
        <v>660</v>
      </c>
    </row>
    <row r="694" spans="1:13" x14ac:dyDescent="0.3">
      <c r="A694" t="str">
        <f t="shared" si="20"/>
        <v>10Wirral</v>
      </c>
      <c r="B694">
        <f t="shared" si="21"/>
        <v>10</v>
      </c>
      <c r="C694" t="s">
        <v>332</v>
      </c>
      <c r="D694" t="s">
        <v>686</v>
      </c>
      <c r="E694">
        <v>52</v>
      </c>
      <c r="F694" t="s">
        <v>1759</v>
      </c>
      <c r="G694" t="s">
        <v>1760</v>
      </c>
      <c r="H694" t="s">
        <v>638</v>
      </c>
      <c r="I694" t="s">
        <v>595</v>
      </c>
      <c r="J694" t="s">
        <v>532</v>
      </c>
      <c r="K694">
        <v>2351622</v>
      </c>
      <c r="L694">
        <v>3478</v>
      </c>
      <c r="M694" t="s">
        <v>663</v>
      </c>
    </row>
    <row r="695" spans="1:13" x14ac:dyDescent="0.3">
      <c r="A695" t="str">
        <f t="shared" si="20"/>
        <v>1Portsmouth</v>
      </c>
      <c r="B695">
        <f t="shared" si="21"/>
        <v>1</v>
      </c>
      <c r="C695" t="s">
        <v>230</v>
      </c>
      <c r="D695" t="s">
        <v>683</v>
      </c>
      <c r="E695">
        <v>18</v>
      </c>
      <c r="F695" t="s">
        <v>1761</v>
      </c>
      <c r="G695" t="s">
        <v>1761</v>
      </c>
      <c r="H695" t="s">
        <v>613</v>
      </c>
      <c r="I695" t="s">
        <v>591</v>
      </c>
      <c r="J695" t="s">
        <v>554</v>
      </c>
      <c r="K695">
        <v>659600</v>
      </c>
      <c r="L695">
        <v>0</v>
      </c>
      <c r="M695" t="s">
        <v>660</v>
      </c>
    </row>
    <row r="696" spans="1:13" x14ac:dyDescent="0.3">
      <c r="A696" t="str">
        <f t="shared" si="20"/>
        <v>2Portsmouth</v>
      </c>
      <c r="B696">
        <f t="shared" si="21"/>
        <v>2</v>
      </c>
      <c r="C696" t="s">
        <v>230</v>
      </c>
      <c r="D696" t="s">
        <v>683</v>
      </c>
      <c r="E696">
        <v>27</v>
      </c>
      <c r="F696" t="s">
        <v>1762</v>
      </c>
      <c r="G696" t="s">
        <v>1762</v>
      </c>
      <c r="H696" t="s">
        <v>588</v>
      </c>
      <c r="I696" t="s">
        <v>537</v>
      </c>
      <c r="J696" t="s">
        <v>554</v>
      </c>
      <c r="K696">
        <v>349564</v>
      </c>
      <c r="L696">
        <v>0</v>
      </c>
      <c r="M696" t="s">
        <v>660</v>
      </c>
    </row>
    <row r="697" spans="1:13" x14ac:dyDescent="0.3">
      <c r="A697" t="str">
        <f t="shared" si="20"/>
        <v>3Portsmouth</v>
      </c>
      <c r="B697">
        <f t="shared" si="21"/>
        <v>3</v>
      </c>
      <c r="C697" t="s">
        <v>230</v>
      </c>
      <c r="D697" t="s">
        <v>683</v>
      </c>
      <c r="E697">
        <v>29</v>
      </c>
      <c r="F697" t="s">
        <v>1763</v>
      </c>
      <c r="G697" t="s">
        <v>1764</v>
      </c>
      <c r="H697" t="s">
        <v>630</v>
      </c>
      <c r="I697" t="s">
        <v>610</v>
      </c>
      <c r="J697" t="s">
        <v>532</v>
      </c>
      <c r="K697">
        <v>1121000</v>
      </c>
      <c r="L697">
        <v>77</v>
      </c>
      <c r="M697" t="s">
        <v>651</v>
      </c>
    </row>
    <row r="698" spans="1:13" x14ac:dyDescent="0.3">
      <c r="A698" t="str">
        <f t="shared" si="20"/>
        <v>4Portsmouth</v>
      </c>
      <c r="B698">
        <f t="shared" si="21"/>
        <v>4</v>
      </c>
      <c r="C698" t="s">
        <v>230</v>
      </c>
      <c r="D698" t="s">
        <v>683</v>
      </c>
      <c r="E698" t="s">
        <v>1765</v>
      </c>
      <c r="F698" t="s">
        <v>1763</v>
      </c>
      <c r="G698" t="s">
        <v>1766</v>
      </c>
      <c r="H698" t="s">
        <v>613</v>
      </c>
      <c r="I698" t="s">
        <v>580</v>
      </c>
      <c r="J698" t="s">
        <v>532</v>
      </c>
      <c r="K698">
        <v>892364</v>
      </c>
      <c r="L698">
        <v>0</v>
      </c>
      <c r="M698" t="s">
        <v>660</v>
      </c>
    </row>
    <row r="699" spans="1:13" x14ac:dyDescent="0.3">
      <c r="A699" t="str">
        <f t="shared" si="20"/>
        <v>5Portsmouth</v>
      </c>
      <c r="B699">
        <f t="shared" si="21"/>
        <v>5</v>
      </c>
      <c r="C699" t="s">
        <v>230</v>
      </c>
      <c r="D699" t="s">
        <v>683</v>
      </c>
      <c r="E699" t="s">
        <v>1767</v>
      </c>
      <c r="F699" t="s">
        <v>1768</v>
      </c>
      <c r="G699" t="s">
        <v>1769</v>
      </c>
      <c r="H699" t="s">
        <v>630</v>
      </c>
      <c r="I699" t="s">
        <v>602</v>
      </c>
      <c r="J699" t="s">
        <v>554</v>
      </c>
      <c r="K699">
        <v>753000</v>
      </c>
      <c r="L699">
        <v>120</v>
      </c>
      <c r="M699" t="s">
        <v>651</v>
      </c>
    </row>
    <row r="700" spans="1:13" x14ac:dyDescent="0.3">
      <c r="A700" t="str">
        <f t="shared" si="20"/>
        <v>1Surrey</v>
      </c>
      <c r="B700">
        <f t="shared" si="21"/>
        <v>1</v>
      </c>
      <c r="C700" t="s">
        <v>286</v>
      </c>
      <c r="D700" t="s">
        <v>683</v>
      </c>
      <c r="E700">
        <v>23</v>
      </c>
      <c r="F700" t="s">
        <v>1770</v>
      </c>
      <c r="G700" t="s">
        <v>1771</v>
      </c>
      <c r="H700" t="s">
        <v>619</v>
      </c>
      <c r="I700" t="s">
        <v>563</v>
      </c>
      <c r="J700" t="s">
        <v>554</v>
      </c>
      <c r="K700">
        <v>1268446</v>
      </c>
      <c r="L700">
        <v>52874</v>
      </c>
      <c r="M700" t="s">
        <v>657</v>
      </c>
    </row>
    <row r="701" spans="1:13" x14ac:dyDescent="0.3">
      <c r="A701" t="str">
        <f t="shared" si="20"/>
        <v>2Surrey</v>
      </c>
      <c r="B701">
        <f t="shared" si="21"/>
        <v>2</v>
      </c>
      <c r="C701" t="s">
        <v>286</v>
      </c>
      <c r="D701" t="s">
        <v>683</v>
      </c>
      <c r="E701">
        <v>56</v>
      </c>
      <c r="F701" t="s">
        <v>1772</v>
      </c>
      <c r="G701" t="s">
        <v>1773</v>
      </c>
      <c r="H701" t="s">
        <v>630</v>
      </c>
      <c r="I701" t="s">
        <v>543</v>
      </c>
      <c r="J701" t="s">
        <v>554</v>
      </c>
      <c r="K701">
        <v>6146191</v>
      </c>
      <c r="L701">
        <v>1024</v>
      </c>
      <c r="M701" t="s">
        <v>651</v>
      </c>
    </row>
    <row r="702" spans="1:13" x14ac:dyDescent="0.3">
      <c r="A702" t="str">
        <f t="shared" si="20"/>
        <v>3Surrey</v>
      </c>
      <c r="B702">
        <f t="shared" si="21"/>
        <v>3</v>
      </c>
      <c r="C702" t="s">
        <v>286</v>
      </c>
      <c r="D702" t="s">
        <v>683</v>
      </c>
      <c r="E702">
        <v>86</v>
      </c>
      <c r="F702" t="s">
        <v>1774</v>
      </c>
      <c r="G702" t="s">
        <v>841</v>
      </c>
      <c r="H702" t="s">
        <v>638</v>
      </c>
      <c r="I702" t="s">
        <v>612</v>
      </c>
      <c r="J702" t="s">
        <v>554</v>
      </c>
      <c r="K702">
        <v>395845</v>
      </c>
      <c r="L702" t="s">
        <v>653</v>
      </c>
      <c r="M702" t="s">
        <v>663</v>
      </c>
    </row>
    <row r="703" spans="1:13" x14ac:dyDescent="0.3">
      <c r="A703" t="str">
        <f t="shared" si="20"/>
        <v>4Surrey</v>
      </c>
      <c r="B703">
        <f t="shared" si="21"/>
        <v>4</v>
      </c>
      <c r="C703" t="s">
        <v>286</v>
      </c>
      <c r="D703" t="s">
        <v>683</v>
      </c>
      <c r="E703">
        <v>110</v>
      </c>
      <c r="F703" t="s">
        <v>1775</v>
      </c>
      <c r="G703" t="s">
        <v>1374</v>
      </c>
      <c r="H703" t="s">
        <v>628</v>
      </c>
      <c r="I703" t="s">
        <v>564</v>
      </c>
      <c r="J703" t="s">
        <v>554</v>
      </c>
      <c r="K703">
        <v>530785</v>
      </c>
      <c r="L703" t="s">
        <v>653</v>
      </c>
      <c r="M703" t="s">
        <v>660</v>
      </c>
    </row>
    <row r="704" spans="1:13" x14ac:dyDescent="0.3">
      <c r="A704" t="str">
        <f t="shared" si="20"/>
        <v>5Surrey</v>
      </c>
      <c r="B704">
        <f t="shared" si="21"/>
        <v>5</v>
      </c>
      <c r="C704" t="s">
        <v>286</v>
      </c>
      <c r="D704" t="s">
        <v>683</v>
      </c>
      <c r="E704">
        <v>112</v>
      </c>
      <c r="F704" t="s">
        <v>1776</v>
      </c>
      <c r="G704" t="s">
        <v>1771</v>
      </c>
      <c r="H704" t="s">
        <v>619</v>
      </c>
      <c r="I704" t="s">
        <v>563</v>
      </c>
      <c r="J704" t="s">
        <v>532</v>
      </c>
      <c r="K704">
        <v>357737</v>
      </c>
      <c r="L704">
        <v>14912</v>
      </c>
      <c r="M704" t="s">
        <v>657</v>
      </c>
    </row>
    <row r="705" spans="1:13" x14ac:dyDescent="0.3">
      <c r="A705" t="str">
        <f t="shared" si="20"/>
        <v>6Surrey</v>
      </c>
      <c r="B705">
        <f t="shared" si="21"/>
        <v>6</v>
      </c>
      <c r="C705" t="s">
        <v>286</v>
      </c>
      <c r="D705" t="s">
        <v>683</v>
      </c>
      <c r="E705">
        <v>113</v>
      </c>
      <c r="F705" t="s">
        <v>1776</v>
      </c>
      <c r="G705" t="s">
        <v>1773</v>
      </c>
      <c r="H705" t="s">
        <v>630</v>
      </c>
      <c r="I705" t="s">
        <v>543</v>
      </c>
      <c r="J705" t="s">
        <v>532</v>
      </c>
      <c r="K705">
        <v>1733392</v>
      </c>
      <c r="L705">
        <v>289</v>
      </c>
      <c r="M705" t="s">
        <v>651</v>
      </c>
    </row>
    <row r="706" spans="1:13" x14ac:dyDescent="0.3">
      <c r="A706" t="str">
        <f t="shared" si="20"/>
        <v>7Surrey</v>
      </c>
      <c r="B706">
        <f t="shared" si="21"/>
        <v>7</v>
      </c>
      <c r="C706" t="s">
        <v>286</v>
      </c>
      <c r="D706" t="s">
        <v>683</v>
      </c>
      <c r="E706">
        <v>114</v>
      </c>
      <c r="F706" t="s">
        <v>1776</v>
      </c>
      <c r="G706" t="s">
        <v>841</v>
      </c>
      <c r="H706" t="s">
        <v>638</v>
      </c>
      <c r="I706" t="s">
        <v>612</v>
      </c>
      <c r="J706" t="s">
        <v>532</v>
      </c>
      <c r="K706">
        <v>111639</v>
      </c>
      <c r="L706" t="s">
        <v>653</v>
      </c>
      <c r="M706" t="s">
        <v>663</v>
      </c>
    </row>
    <row r="707" spans="1:13" x14ac:dyDescent="0.3">
      <c r="A707" t="str">
        <f t="shared" ref="A707:A770" si="22">B707&amp;C707</f>
        <v>8Surrey</v>
      </c>
      <c r="B707">
        <f t="shared" ref="B707:B770" si="23">IF(C707=C706, B706+1, 1)</f>
        <v>8</v>
      </c>
      <c r="C707" t="s">
        <v>286</v>
      </c>
      <c r="D707" t="s">
        <v>683</v>
      </c>
      <c r="E707">
        <v>115</v>
      </c>
      <c r="F707" t="s">
        <v>1776</v>
      </c>
      <c r="G707" t="s">
        <v>1374</v>
      </c>
      <c r="H707" t="s">
        <v>628</v>
      </c>
      <c r="I707" t="s">
        <v>564</v>
      </c>
      <c r="J707" t="s">
        <v>532</v>
      </c>
      <c r="K707">
        <v>149696</v>
      </c>
      <c r="L707" t="s">
        <v>653</v>
      </c>
      <c r="M707" t="s">
        <v>660</v>
      </c>
    </row>
    <row r="708" spans="1:13" x14ac:dyDescent="0.3">
      <c r="A708" t="str">
        <f t="shared" si="22"/>
        <v>9Surrey</v>
      </c>
      <c r="B708">
        <f t="shared" si="23"/>
        <v>9</v>
      </c>
      <c r="C708" t="s">
        <v>286</v>
      </c>
      <c r="D708" t="s">
        <v>683</v>
      </c>
      <c r="E708">
        <v>116</v>
      </c>
      <c r="F708" t="s">
        <v>1777</v>
      </c>
      <c r="G708" t="s">
        <v>1771</v>
      </c>
      <c r="H708" t="s">
        <v>619</v>
      </c>
      <c r="I708" t="s">
        <v>563</v>
      </c>
      <c r="J708" t="s">
        <v>554</v>
      </c>
      <c r="K708">
        <v>819007</v>
      </c>
      <c r="L708">
        <v>34140</v>
      </c>
      <c r="M708" t="s">
        <v>657</v>
      </c>
    </row>
    <row r="709" spans="1:13" x14ac:dyDescent="0.3">
      <c r="A709" t="str">
        <f t="shared" si="22"/>
        <v>10Surrey</v>
      </c>
      <c r="B709">
        <f t="shared" si="23"/>
        <v>10</v>
      </c>
      <c r="C709" t="s">
        <v>286</v>
      </c>
      <c r="D709" t="s">
        <v>683</v>
      </c>
      <c r="E709">
        <v>117</v>
      </c>
      <c r="F709" t="s">
        <v>1777</v>
      </c>
      <c r="G709" t="s">
        <v>1773</v>
      </c>
      <c r="H709" t="s">
        <v>630</v>
      </c>
      <c r="I709" t="s">
        <v>543</v>
      </c>
      <c r="J709" t="s">
        <v>554</v>
      </c>
      <c r="K709">
        <v>419150</v>
      </c>
      <c r="L709">
        <v>70</v>
      </c>
      <c r="M709" t="s">
        <v>651</v>
      </c>
    </row>
    <row r="710" spans="1:13" x14ac:dyDescent="0.3">
      <c r="A710" t="str">
        <f t="shared" si="22"/>
        <v>11Surrey</v>
      </c>
      <c r="B710">
        <f t="shared" si="23"/>
        <v>11</v>
      </c>
      <c r="C710" t="s">
        <v>286</v>
      </c>
      <c r="D710" t="s">
        <v>683</v>
      </c>
      <c r="E710">
        <v>118</v>
      </c>
      <c r="F710" t="s">
        <v>1778</v>
      </c>
      <c r="G710" t="s">
        <v>1771</v>
      </c>
      <c r="H710" t="s">
        <v>619</v>
      </c>
      <c r="I710" t="s">
        <v>563</v>
      </c>
      <c r="J710" t="s">
        <v>532</v>
      </c>
      <c r="K710">
        <v>207212</v>
      </c>
      <c r="L710">
        <v>8637</v>
      </c>
      <c r="M710" t="s">
        <v>657</v>
      </c>
    </row>
    <row r="711" spans="1:13" x14ac:dyDescent="0.3">
      <c r="A711" t="str">
        <f t="shared" si="22"/>
        <v>12Surrey</v>
      </c>
      <c r="B711">
        <f t="shared" si="23"/>
        <v>12</v>
      </c>
      <c r="C711" t="s">
        <v>286</v>
      </c>
      <c r="D711" t="s">
        <v>683</v>
      </c>
      <c r="E711">
        <v>119</v>
      </c>
      <c r="F711" t="s">
        <v>1778</v>
      </c>
      <c r="G711" t="s">
        <v>1773</v>
      </c>
      <c r="H711" t="s">
        <v>630</v>
      </c>
      <c r="I711" t="s">
        <v>543</v>
      </c>
      <c r="J711" t="s">
        <v>532</v>
      </c>
      <c r="K711">
        <v>106046</v>
      </c>
      <c r="L711">
        <v>18</v>
      </c>
      <c r="M711" t="s">
        <v>651</v>
      </c>
    </row>
    <row r="712" spans="1:13" x14ac:dyDescent="0.3">
      <c r="A712" t="str">
        <f t="shared" si="22"/>
        <v>1Merton</v>
      </c>
      <c r="B712">
        <f t="shared" si="23"/>
        <v>1</v>
      </c>
      <c r="C712" t="s">
        <v>192</v>
      </c>
      <c r="D712" t="s">
        <v>648</v>
      </c>
      <c r="E712">
        <v>48</v>
      </c>
      <c r="F712" t="s">
        <v>1779</v>
      </c>
      <c r="G712" t="s">
        <v>1780</v>
      </c>
      <c r="H712" t="s">
        <v>632</v>
      </c>
      <c r="I712" t="s">
        <v>653</v>
      </c>
      <c r="J712" t="s">
        <v>554</v>
      </c>
      <c r="K712">
        <v>361880</v>
      </c>
      <c r="L712" t="s">
        <v>653</v>
      </c>
      <c r="M712" t="s">
        <v>660</v>
      </c>
    </row>
    <row r="713" spans="1:13" x14ac:dyDescent="0.3">
      <c r="A713" t="str">
        <f t="shared" si="22"/>
        <v>2Merton</v>
      </c>
      <c r="B713">
        <f t="shared" si="23"/>
        <v>2</v>
      </c>
      <c r="C713" t="s">
        <v>192</v>
      </c>
      <c r="D713" t="s">
        <v>648</v>
      </c>
      <c r="E713">
        <v>49</v>
      </c>
      <c r="F713" t="s">
        <v>1781</v>
      </c>
      <c r="G713" t="s">
        <v>1782</v>
      </c>
      <c r="H713" t="s">
        <v>571</v>
      </c>
      <c r="I713" t="s">
        <v>558</v>
      </c>
      <c r="J713" t="s">
        <v>554</v>
      </c>
      <c r="K713">
        <v>277220</v>
      </c>
      <c r="L713">
        <v>375</v>
      </c>
      <c r="M713" t="s">
        <v>719</v>
      </c>
    </row>
    <row r="714" spans="1:13" x14ac:dyDescent="0.3">
      <c r="A714" t="str">
        <f t="shared" si="22"/>
        <v>3Merton</v>
      </c>
      <c r="B714">
        <f t="shared" si="23"/>
        <v>3</v>
      </c>
      <c r="C714" t="s">
        <v>192</v>
      </c>
      <c r="D714" t="s">
        <v>648</v>
      </c>
      <c r="E714">
        <v>50</v>
      </c>
      <c r="F714" t="s">
        <v>1783</v>
      </c>
      <c r="G714" t="s">
        <v>1782</v>
      </c>
      <c r="H714" t="s">
        <v>636</v>
      </c>
      <c r="I714" t="s">
        <v>567</v>
      </c>
      <c r="J714" t="s">
        <v>554</v>
      </c>
      <c r="K714">
        <v>293820</v>
      </c>
      <c r="L714" t="s">
        <v>653</v>
      </c>
      <c r="M714" t="s">
        <v>660</v>
      </c>
    </row>
    <row r="715" spans="1:13" x14ac:dyDescent="0.3">
      <c r="A715" t="str">
        <f t="shared" si="22"/>
        <v>4Merton</v>
      </c>
      <c r="B715">
        <f t="shared" si="23"/>
        <v>4</v>
      </c>
      <c r="C715" t="s">
        <v>192</v>
      </c>
      <c r="D715" t="s">
        <v>648</v>
      </c>
      <c r="E715">
        <v>51</v>
      </c>
      <c r="F715" t="s">
        <v>1784</v>
      </c>
      <c r="G715" t="s">
        <v>1782</v>
      </c>
      <c r="H715" t="s">
        <v>638</v>
      </c>
      <c r="I715" t="s">
        <v>604</v>
      </c>
      <c r="J715" t="s">
        <v>554</v>
      </c>
      <c r="K715">
        <v>41500</v>
      </c>
      <c r="L715">
        <v>18</v>
      </c>
      <c r="M715" t="s">
        <v>663</v>
      </c>
    </row>
    <row r="716" spans="1:13" x14ac:dyDescent="0.3">
      <c r="A716" t="str">
        <f t="shared" si="22"/>
        <v>5Merton</v>
      </c>
      <c r="B716">
        <f t="shared" si="23"/>
        <v>5</v>
      </c>
      <c r="C716" t="s">
        <v>192</v>
      </c>
      <c r="D716" t="s">
        <v>648</v>
      </c>
      <c r="E716">
        <v>52</v>
      </c>
      <c r="F716" t="s">
        <v>1785</v>
      </c>
      <c r="G716" t="s">
        <v>1782</v>
      </c>
      <c r="H716" t="s">
        <v>613</v>
      </c>
      <c r="I716" t="s">
        <v>580</v>
      </c>
      <c r="J716" t="s">
        <v>554</v>
      </c>
      <c r="K716">
        <v>207500</v>
      </c>
      <c r="L716" t="s">
        <v>653</v>
      </c>
      <c r="M716" t="s">
        <v>660</v>
      </c>
    </row>
    <row r="717" spans="1:13" x14ac:dyDescent="0.3">
      <c r="A717" t="str">
        <f t="shared" si="22"/>
        <v>6Merton</v>
      </c>
      <c r="B717">
        <f t="shared" si="23"/>
        <v>6</v>
      </c>
      <c r="C717" t="s">
        <v>192</v>
      </c>
      <c r="D717" t="s">
        <v>648</v>
      </c>
      <c r="E717">
        <v>53</v>
      </c>
      <c r="F717" t="s">
        <v>1786</v>
      </c>
      <c r="G717" t="s">
        <v>1787</v>
      </c>
      <c r="H717" t="s">
        <v>638</v>
      </c>
      <c r="I717" t="s">
        <v>612</v>
      </c>
      <c r="J717" t="s">
        <v>554</v>
      </c>
      <c r="K717">
        <v>104357</v>
      </c>
      <c r="L717">
        <v>18</v>
      </c>
      <c r="M717" t="s">
        <v>663</v>
      </c>
    </row>
    <row r="718" spans="1:13" x14ac:dyDescent="0.3">
      <c r="A718" t="str">
        <f t="shared" si="22"/>
        <v>7Merton</v>
      </c>
      <c r="B718">
        <f t="shared" si="23"/>
        <v>7</v>
      </c>
      <c r="C718" t="s">
        <v>192</v>
      </c>
      <c r="D718" t="s">
        <v>648</v>
      </c>
      <c r="E718">
        <v>53</v>
      </c>
      <c r="F718" t="s">
        <v>1786</v>
      </c>
      <c r="G718" t="s">
        <v>1787</v>
      </c>
      <c r="H718" t="s">
        <v>638</v>
      </c>
      <c r="I718" t="s">
        <v>612</v>
      </c>
      <c r="J718" t="s">
        <v>532</v>
      </c>
      <c r="K718">
        <v>413940</v>
      </c>
      <c r="L718">
        <v>18</v>
      </c>
      <c r="M718" t="s">
        <v>663</v>
      </c>
    </row>
    <row r="719" spans="1:13" x14ac:dyDescent="0.3">
      <c r="A719" t="str">
        <f t="shared" si="22"/>
        <v>8Merton</v>
      </c>
      <c r="B719">
        <f t="shared" si="23"/>
        <v>8</v>
      </c>
      <c r="C719" t="s">
        <v>192</v>
      </c>
      <c r="D719" t="s">
        <v>648</v>
      </c>
      <c r="E719">
        <v>54</v>
      </c>
      <c r="F719" t="s">
        <v>1788</v>
      </c>
      <c r="G719" t="s">
        <v>1782</v>
      </c>
      <c r="H719" t="s">
        <v>613</v>
      </c>
      <c r="I719" t="s">
        <v>601</v>
      </c>
      <c r="J719" t="s">
        <v>532</v>
      </c>
      <c r="K719">
        <v>582660</v>
      </c>
      <c r="L719" t="s">
        <v>653</v>
      </c>
      <c r="M719" t="s">
        <v>660</v>
      </c>
    </row>
    <row r="720" spans="1:13" x14ac:dyDescent="0.3">
      <c r="A720" t="str">
        <f t="shared" si="22"/>
        <v>9Merton</v>
      </c>
      <c r="B720">
        <f t="shared" si="23"/>
        <v>9</v>
      </c>
      <c r="C720" t="s">
        <v>192</v>
      </c>
      <c r="D720" t="s">
        <v>648</v>
      </c>
      <c r="E720">
        <v>39</v>
      </c>
      <c r="F720" t="s">
        <v>1789</v>
      </c>
      <c r="G720" t="s">
        <v>1790</v>
      </c>
      <c r="H720" t="s">
        <v>528</v>
      </c>
      <c r="I720" t="s">
        <v>534</v>
      </c>
      <c r="J720" t="s">
        <v>532</v>
      </c>
      <c r="K720">
        <v>173982</v>
      </c>
      <c r="L720">
        <v>1400</v>
      </c>
      <c r="M720" t="s">
        <v>682</v>
      </c>
    </row>
    <row r="721" spans="1:13" x14ac:dyDescent="0.3">
      <c r="A721" t="str">
        <f t="shared" si="22"/>
        <v>10Merton</v>
      </c>
      <c r="B721">
        <f t="shared" si="23"/>
        <v>10</v>
      </c>
      <c r="C721" t="s">
        <v>192</v>
      </c>
      <c r="D721" t="s">
        <v>648</v>
      </c>
      <c r="E721">
        <v>5</v>
      </c>
      <c r="F721" t="s">
        <v>1791</v>
      </c>
      <c r="G721" t="s">
        <v>1792</v>
      </c>
      <c r="H721" t="s">
        <v>528</v>
      </c>
      <c r="I721" t="s">
        <v>575</v>
      </c>
      <c r="J721" t="s">
        <v>554</v>
      </c>
      <c r="K721">
        <v>282065</v>
      </c>
      <c r="L721">
        <v>650</v>
      </c>
      <c r="M721" t="s">
        <v>682</v>
      </c>
    </row>
    <row r="722" spans="1:13" x14ac:dyDescent="0.3">
      <c r="A722" t="str">
        <f t="shared" si="22"/>
        <v>1Hartlepool</v>
      </c>
      <c r="B722">
        <f t="shared" si="23"/>
        <v>1</v>
      </c>
      <c r="C722" t="s">
        <v>142</v>
      </c>
      <c r="D722" t="s">
        <v>729</v>
      </c>
      <c r="E722">
        <v>39</v>
      </c>
      <c r="F722" t="s">
        <v>730</v>
      </c>
      <c r="G722" t="s">
        <v>1793</v>
      </c>
      <c r="H722" t="s">
        <v>613</v>
      </c>
      <c r="I722" t="s">
        <v>562</v>
      </c>
      <c r="J722" t="s">
        <v>532</v>
      </c>
      <c r="K722">
        <v>1252026</v>
      </c>
      <c r="L722">
        <v>0</v>
      </c>
      <c r="M722" t="s">
        <v>660</v>
      </c>
    </row>
    <row r="723" spans="1:13" x14ac:dyDescent="0.3">
      <c r="A723" t="str">
        <f t="shared" si="22"/>
        <v>2Hartlepool</v>
      </c>
      <c r="B723">
        <f t="shared" si="23"/>
        <v>2</v>
      </c>
      <c r="C723" t="s">
        <v>142</v>
      </c>
      <c r="D723" t="s">
        <v>729</v>
      </c>
      <c r="E723">
        <v>40</v>
      </c>
      <c r="F723" t="s">
        <v>1794</v>
      </c>
      <c r="G723" t="s">
        <v>1795</v>
      </c>
      <c r="H723" t="s">
        <v>528</v>
      </c>
      <c r="I723" t="s">
        <v>575</v>
      </c>
      <c r="J723" t="s">
        <v>554</v>
      </c>
      <c r="K723">
        <v>55008</v>
      </c>
      <c r="L723">
        <v>160</v>
      </c>
      <c r="M723" t="s">
        <v>682</v>
      </c>
    </row>
    <row r="724" spans="1:13" x14ac:dyDescent="0.3">
      <c r="A724" t="str">
        <f t="shared" si="22"/>
        <v>3Hartlepool</v>
      </c>
      <c r="B724">
        <f t="shared" si="23"/>
        <v>3</v>
      </c>
      <c r="C724" t="s">
        <v>142</v>
      </c>
      <c r="D724" t="s">
        <v>729</v>
      </c>
      <c r="E724">
        <v>41</v>
      </c>
      <c r="F724" t="s">
        <v>1796</v>
      </c>
      <c r="G724" t="s">
        <v>1797</v>
      </c>
      <c r="H724" t="s">
        <v>613</v>
      </c>
      <c r="I724" t="s">
        <v>580</v>
      </c>
      <c r="J724" t="s">
        <v>554</v>
      </c>
      <c r="K724">
        <v>10800</v>
      </c>
      <c r="L724" t="s">
        <v>653</v>
      </c>
      <c r="M724" t="s">
        <v>660</v>
      </c>
    </row>
    <row r="725" spans="1:13" x14ac:dyDescent="0.3">
      <c r="A725" t="str">
        <f t="shared" si="22"/>
        <v>4Hartlepool</v>
      </c>
      <c r="B725">
        <f t="shared" si="23"/>
        <v>4</v>
      </c>
      <c r="C725" t="s">
        <v>142</v>
      </c>
      <c r="D725" t="s">
        <v>729</v>
      </c>
      <c r="E725">
        <v>42</v>
      </c>
      <c r="F725" t="s">
        <v>1798</v>
      </c>
      <c r="G725" t="s">
        <v>1799</v>
      </c>
      <c r="H725" t="s">
        <v>613</v>
      </c>
      <c r="I725" t="s">
        <v>609</v>
      </c>
      <c r="J725" t="s">
        <v>554</v>
      </c>
      <c r="K725">
        <v>32906</v>
      </c>
      <c r="L725">
        <v>0</v>
      </c>
      <c r="M725" t="s">
        <v>660</v>
      </c>
    </row>
    <row r="726" spans="1:13" x14ac:dyDescent="0.3">
      <c r="A726" t="str">
        <f t="shared" si="22"/>
        <v>5Hartlepool</v>
      </c>
      <c r="B726">
        <f t="shared" si="23"/>
        <v>5</v>
      </c>
      <c r="C726" t="s">
        <v>142</v>
      </c>
      <c r="D726" t="s">
        <v>729</v>
      </c>
      <c r="E726">
        <v>43</v>
      </c>
      <c r="F726" t="s">
        <v>1800</v>
      </c>
      <c r="G726" t="s">
        <v>1801</v>
      </c>
      <c r="H726" t="s">
        <v>557</v>
      </c>
      <c r="I726" t="s">
        <v>653</v>
      </c>
      <c r="J726" t="s">
        <v>554</v>
      </c>
      <c r="K726">
        <v>96482</v>
      </c>
      <c r="L726">
        <v>0</v>
      </c>
      <c r="M726" t="s">
        <v>660</v>
      </c>
    </row>
    <row r="727" spans="1:13" x14ac:dyDescent="0.3">
      <c r="A727" t="str">
        <f t="shared" si="22"/>
        <v>6Hartlepool</v>
      </c>
      <c r="B727">
        <f t="shared" si="23"/>
        <v>6</v>
      </c>
      <c r="C727" t="s">
        <v>142</v>
      </c>
      <c r="D727" t="s">
        <v>729</v>
      </c>
      <c r="E727">
        <v>44</v>
      </c>
      <c r="F727" t="s">
        <v>1802</v>
      </c>
      <c r="G727" t="s">
        <v>1803</v>
      </c>
      <c r="H727" t="s">
        <v>613</v>
      </c>
      <c r="I727" t="s">
        <v>580</v>
      </c>
      <c r="J727" t="s">
        <v>554</v>
      </c>
      <c r="K727">
        <v>46170</v>
      </c>
      <c r="L727">
        <v>0</v>
      </c>
      <c r="M727" t="s">
        <v>660</v>
      </c>
    </row>
    <row r="728" spans="1:13" x14ac:dyDescent="0.3">
      <c r="A728" t="str">
        <f t="shared" si="22"/>
        <v>7Hartlepool</v>
      </c>
      <c r="B728">
        <f t="shared" si="23"/>
        <v>7</v>
      </c>
      <c r="C728" t="s">
        <v>142</v>
      </c>
      <c r="D728" t="s">
        <v>729</v>
      </c>
      <c r="E728">
        <v>45</v>
      </c>
      <c r="F728" t="s">
        <v>1804</v>
      </c>
      <c r="G728" t="s">
        <v>1805</v>
      </c>
      <c r="H728" t="s">
        <v>613</v>
      </c>
      <c r="I728" t="s">
        <v>591</v>
      </c>
      <c r="J728" t="s">
        <v>554</v>
      </c>
      <c r="K728">
        <v>104447</v>
      </c>
      <c r="L728">
        <v>0</v>
      </c>
      <c r="M728" t="s">
        <v>660</v>
      </c>
    </row>
    <row r="729" spans="1:13" x14ac:dyDescent="0.3">
      <c r="A729" t="str">
        <f t="shared" si="22"/>
        <v>8Hartlepool</v>
      </c>
      <c r="B729">
        <f t="shared" si="23"/>
        <v>8</v>
      </c>
      <c r="C729" t="s">
        <v>142</v>
      </c>
      <c r="D729" t="s">
        <v>729</v>
      </c>
      <c r="E729">
        <v>47</v>
      </c>
      <c r="F729" t="s">
        <v>1639</v>
      </c>
      <c r="G729" t="s">
        <v>1806</v>
      </c>
      <c r="H729" t="s">
        <v>613</v>
      </c>
      <c r="I729" t="s">
        <v>562</v>
      </c>
      <c r="J729" t="s">
        <v>554</v>
      </c>
      <c r="K729">
        <v>47974</v>
      </c>
      <c r="L729">
        <v>0</v>
      </c>
      <c r="M729" t="s">
        <v>660</v>
      </c>
    </row>
    <row r="730" spans="1:13" x14ac:dyDescent="0.3">
      <c r="A730" t="str">
        <f t="shared" si="22"/>
        <v>9Hartlepool</v>
      </c>
      <c r="B730">
        <f t="shared" si="23"/>
        <v>9</v>
      </c>
      <c r="C730" t="s">
        <v>142</v>
      </c>
      <c r="D730" t="s">
        <v>729</v>
      </c>
      <c r="E730">
        <v>50</v>
      </c>
      <c r="F730" t="s">
        <v>1807</v>
      </c>
      <c r="G730" t="s">
        <v>1808</v>
      </c>
      <c r="H730" t="s">
        <v>613</v>
      </c>
      <c r="I730" t="s">
        <v>562</v>
      </c>
      <c r="J730" t="s">
        <v>554</v>
      </c>
      <c r="K730">
        <v>571031</v>
      </c>
      <c r="L730">
        <v>0</v>
      </c>
      <c r="M730" t="s">
        <v>660</v>
      </c>
    </row>
    <row r="731" spans="1:13" x14ac:dyDescent="0.3">
      <c r="A731" t="str">
        <f t="shared" si="22"/>
        <v>1Islington</v>
      </c>
      <c r="B731">
        <f t="shared" si="23"/>
        <v>1</v>
      </c>
      <c r="C731" t="s">
        <v>156</v>
      </c>
      <c r="D731" t="s">
        <v>648</v>
      </c>
      <c r="E731">
        <v>41</v>
      </c>
      <c r="F731" t="s">
        <v>1809</v>
      </c>
      <c r="G731" t="s">
        <v>1810</v>
      </c>
      <c r="H731" t="s">
        <v>631</v>
      </c>
      <c r="I731" t="s">
        <v>611</v>
      </c>
      <c r="J731" t="s">
        <v>532</v>
      </c>
      <c r="K731">
        <v>146977</v>
      </c>
      <c r="L731">
        <v>470</v>
      </c>
      <c r="M731" t="s">
        <v>525</v>
      </c>
    </row>
    <row r="732" spans="1:13" x14ac:dyDescent="0.3">
      <c r="A732" t="str">
        <f t="shared" si="22"/>
        <v>2Islington</v>
      </c>
      <c r="B732">
        <f t="shared" si="23"/>
        <v>2</v>
      </c>
      <c r="C732" t="s">
        <v>156</v>
      </c>
      <c r="D732" t="s">
        <v>648</v>
      </c>
      <c r="E732">
        <v>42</v>
      </c>
      <c r="F732" t="s">
        <v>1811</v>
      </c>
      <c r="G732" t="s">
        <v>1812</v>
      </c>
      <c r="H732" t="s">
        <v>638</v>
      </c>
      <c r="I732" t="s">
        <v>595</v>
      </c>
      <c r="J732" t="s">
        <v>532</v>
      </c>
      <c r="K732">
        <v>1355320</v>
      </c>
      <c r="L732">
        <v>197</v>
      </c>
      <c r="M732" t="s">
        <v>663</v>
      </c>
    </row>
    <row r="733" spans="1:13" x14ac:dyDescent="0.3">
      <c r="A733" t="str">
        <f t="shared" si="22"/>
        <v>3Islington</v>
      </c>
      <c r="B733">
        <f t="shared" si="23"/>
        <v>3</v>
      </c>
      <c r="C733" t="s">
        <v>156</v>
      </c>
      <c r="D733" t="s">
        <v>648</v>
      </c>
      <c r="E733">
        <v>43</v>
      </c>
      <c r="F733" t="s">
        <v>1809</v>
      </c>
      <c r="G733" t="s">
        <v>1813</v>
      </c>
      <c r="H733" t="s">
        <v>619</v>
      </c>
      <c r="I733" t="s">
        <v>541</v>
      </c>
      <c r="J733" t="s">
        <v>532</v>
      </c>
      <c r="K733">
        <v>1886043</v>
      </c>
      <c r="L733">
        <v>89552</v>
      </c>
      <c r="M733" t="s">
        <v>657</v>
      </c>
    </row>
    <row r="734" spans="1:13" x14ac:dyDescent="0.3">
      <c r="A734" t="str">
        <f t="shared" si="22"/>
        <v>4Islington</v>
      </c>
      <c r="B734">
        <f t="shared" si="23"/>
        <v>4</v>
      </c>
      <c r="C734" t="s">
        <v>156</v>
      </c>
      <c r="D734" t="s">
        <v>648</v>
      </c>
      <c r="E734">
        <v>33</v>
      </c>
      <c r="F734" t="s">
        <v>1814</v>
      </c>
      <c r="G734" t="s">
        <v>1815</v>
      </c>
      <c r="H734" t="s">
        <v>639</v>
      </c>
      <c r="I734" t="s">
        <v>587</v>
      </c>
      <c r="J734" t="s">
        <v>554</v>
      </c>
      <c r="K734">
        <v>110000</v>
      </c>
      <c r="L734">
        <v>0</v>
      </c>
      <c r="M734" t="s">
        <v>654</v>
      </c>
    </row>
    <row r="735" spans="1:13" x14ac:dyDescent="0.3">
      <c r="A735" t="str">
        <f t="shared" si="22"/>
        <v>5Islington</v>
      </c>
      <c r="B735">
        <f t="shared" si="23"/>
        <v>5</v>
      </c>
      <c r="C735" t="s">
        <v>156</v>
      </c>
      <c r="D735" t="s">
        <v>648</v>
      </c>
      <c r="E735">
        <v>34</v>
      </c>
      <c r="F735" t="s">
        <v>664</v>
      </c>
      <c r="G735" t="s">
        <v>665</v>
      </c>
      <c r="H735" t="s">
        <v>613</v>
      </c>
      <c r="I735" t="s">
        <v>580</v>
      </c>
      <c r="J735" t="s">
        <v>554</v>
      </c>
      <c r="K735">
        <v>446000</v>
      </c>
      <c r="L735" t="s">
        <v>666</v>
      </c>
      <c r="M735" t="s">
        <v>660</v>
      </c>
    </row>
    <row r="736" spans="1:13" x14ac:dyDescent="0.3">
      <c r="A736" t="str">
        <f t="shared" si="22"/>
        <v>6Islington</v>
      </c>
      <c r="B736">
        <f t="shared" si="23"/>
        <v>6</v>
      </c>
      <c r="C736" t="s">
        <v>156</v>
      </c>
      <c r="D736" t="s">
        <v>648</v>
      </c>
      <c r="E736">
        <v>35</v>
      </c>
      <c r="F736" t="s">
        <v>667</v>
      </c>
      <c r="G736" t="s">
        <v>668</v>
      </c>
      <c r="H736" t="s">
        <v>628</v>
      </c>
      <c r="I736" t="s">
        <v>542</v>
      </c>
      <c r="J736" t="s">
        <v>554</v>
      </c>
      <c r="K736">
        <v>137000</v>
      </c>
      <c r="L736" t="s">
        <v>669</v>
      </c>
      <c r="M736" t="s">
        <v>660</v>
      </c>
    </row>
    <row r="737" spans="1:13" x14ac:dyDescent="0.3">
      <c r="A737" t="str">
        <f t="shared" si="22"/>
        <v>7Islington</v>
      </c>
      <c r="B737">
        <f t="shared" si="23"/>
        <v>7</v>
      </c>
      <c r="C737" t="s">
        <v>156</v>
      </c>
      <c r="D737" t="s">
        <v>648</v>
      </c>
      <c r="E737">
        <v>36</v>
      </c>
      <c r="F737" t="s">
        <v>670</v>
      </c>
      <c r="G737" t="s">
        <v>671</v>
      </c>
      <c r="H737" t="s">
        <v>613</v>
      </c>
      <c r="I737" t="s">
        <v>591</v>
      </c>
      <c r="J737" t="s">
        <v>554</v>
      </c>
      <c r="K737">
        <v>366000</v>
      </c>
      <c r="L737" t="s">
        <v>1816</v>
      </c>
      <c r="M737" t="s">
        <v>660</v>
      </c>
    </row>
    <row r="738" spans="1:13" x14ac:dyDescent="0.3">
      <c r="A738" t="str">
        <f t="shared" si="22"/>
        <v>8Islington</v>
      </c>
      <c r="B738">
        <f t="shared" si="23"/>
        <v>8</v>
      </c>
      <c r="C738" t="s">
        <v>156</v>
      </c>
      <c r="D738" t="s">
        <v>648</v>
      </c>
      <c r="E738">
        <v>37</v>
      </c>
      <c r="F738" t="s">
        <v>1817</v>
      </c>
      <c r="G738" t="s">
        <v>1818</v>
      </c>
      <c r="H738" t="s">
        <v>588</v>
      </c>
      <c r="I738" t="s">
        <v>577</v>
      </c>
      <c r="J738" t="s">
        <v>554</v>
      </c>
      <c r="K738">
        <v>500000</v>
      </c>
      <c r="L738">
        <v>0</v>
      </c>
      <c r="M738" t="s">
        <v>660</v>
      </c>
    </row>
    <row r="739" spans="1:13" x14ac:dyDescent="0.3">
      <c r="A739" t="str">
        <f t="shared" si="22"/>
        <v>1Sunderland</v>
      </c>
      <c r="B739">
        <f t="shared" si="23"/>
        <v>1</v>
      </c>
      <c r="C739" t="s">
        <v>284</v>
      </c>
      <c r="D739" t="s">
        <v>729</v>
      </c>
      <c r="E739">
        <v>3</v>
      </c>
      <c r="F739" t="s">
        <v>1819</v>
      </c>
      <c r="G739" t="s">
        <v>1820</v>
      </c>
      <c r="H739" t="s">
        <v>528</v>
      </c>
      <c r="I739" t="s">
        <v>575</v>
      </c>
      <c r="J739" t="s">
        <v>532</v>
      </c>
      <c r="K739">
        <v>1100000</v>
      </c>
      <c r="L739">
        <v>10476</v>
      </c>
      <c r="M739" t="s">
        <v>682</v>
      </c>
    </row>
    <row r="740" spans="1:13" x14ac:dyDescent="0.3">
      <c r="A740" t="str">
        <f t="shared" si="22"/>
        <v>2Sunderland</v>
      </c>
      <c r="B740">
        <f t="shared" si="23"/>
        <v>2</v>
      </c>
      <c r="C740" t="s">
        <v>284</v>
      </c>
      <c r="D740" t="s">
        <v>729</v>
      </c>
      <c r="E740">
        <v>4</v>
      </c>
      <c r="F740" t="s">
        <v>1821</v>
      </c>
      <c r="G740" t="s">
        <v>594</v>
      </c>
      <c r="H740" t="s">
        <v>631</v>
      </c>
      <c r="I740" t="s">
        <v>544</v>
      </c>
      <c r="J740" t="s">
        <v>532</v>
      </c>
      <c r="K740">
        <v>763600</v>
      </c>
      <c r="L740">
        <v>325</v>
      </c>
      <c r="M740" t="s">
        <v>525</v>
      </c>
    </row>
    <row r="741" spans="1:13" x14ac:dyDescent="0.3">
      <c r="A741" t="str">
        <f t="shared" si="22"/>
        <v>3Sunderland</v>
      </c>
      <c r="B741">
        <f t="shared" si="23"/>
        <v>3</v>
      </c>
      <c r="C741" t="s">
        <v>284</v>
      </c>
      <c r="D741" t="s">
        <v>729</v>
      </c>
      <c r="E741">
        <v>3</v>
      </c>
      <c r="F741" t="s">
        <v>1819</v>
      </c>
      <c r="G741" t="s">
        <v>1822</v>
      </c>
      <c r="H741" t="s">
        <v>528</v>
      </c>
      <c r="I741" t="s">
        <v>534</v>
      </c>
      <c r="J741" t="s">
        <v>532</v>
      </c>
      <c r="K741">
        <v>332000</v>
      </c>
      <c r="L741">
        <v>632</v>
      </c>
      <c r="M741" t="s">
        <v>682</v>
      </c>
    </row>
    <row r="742" spans="1:13" x14ac:dyDescent="0.3">
      <c r="A742" t="str">
        <f t="shared" si="22"/>
        <v>4Sunderland</v>
      </c>
      <c r="B742">
        <f t="shared" si="23"/>
        <v>4</v>
      </c>
      <c r="C742" t="s">
        <v>284</v>
      </c>
      <c r="D742" t="s">
        <v>729</v>
      </c>
      <c r="E742">
        <v>4</v>
      </c>
      <c r="F742" t="s">
        <v>1821</v>
      </c>
      <c r="G742" t="s">
        <v>1823</v>
      </c>
      <c r="H742" t="s">
        <v>619</v>
      </c>
      <c r="I742" t="s">
        <v>563</v>
      </c>
      <c r="J742" t="s">
        <v>532</v>
      </c>
      <c r="K742">
        <v>797169</v>
      </c>
      <c r="L742">
        <v>3909</v>
      </c>
      <c r="M742" t="s">
        <v>657</v>
      </c>
    </row>
    <row r="743" spans="1:13" x14ac:dyDescent="0.3">
      <c r="A743" t="str">
        <f t="shared" si="22"/>
        <v>5Sunderland</v>
      </c>
      <c r="B743">
        <f t="shared" si="23"/>
        <v>5</v>
      </c>
      <c r="C743" t="s">
        <v>284</v>
      </c>
      <c r="D743" t="s">
        <v>729</v>
      </c>
      <c r="E743">
        <v>3</v>
      </c>
      <c r="F743" t="s">
        <v>1819</v>
      </c>
      <c r="G743" t="s">
        <v>1824</v>
      </c>
      <c r="H743" t="s">
        <v>630</v>
      </c>
      <c r="I743" t="s">
        <v>543</v>
      </c>
      <c r="J743" t="s">
        <v>532</v>
      </c>
      <c r="K743">
        <v>950000</v>
      </c>
      <c r="L743">
        <v>121</v>
      </c>
      <c r="M743" t="s">
        <v>651</v>
      </c>
    </row>
    <row r="744" spans="1:13" x14ac:dyDescent="0.3">
      <c r="A744" t="str">
        <f t="shared" si="22"/>
        <v>6Sunderland</v>
      </c>
      <c r="B744">
        <f t="shared" si="23"/>
        <v>6</v>
      </c>
      <c r="C744" t="s">
        <v>284</v>
      </c>
      <c r="D744" t="s">
        <v>729</v>
      </c>
      <c r="E744">
        <v>4</v>
      </c>
      <c r="F744" t="s">
        <v>1821</v>
      </c>
      <c r="G744" t="s">
        <v>1823</v>
      </c>
      <c r="H744" t="s">
        <v>639</v>
      </c>
      <c r="I744" t="s">
        <v>653</v>
      </c>
      <c r="J744" t="s">
        <v>532</v>
      </c>
      <c r="K744">
        <v>128538</v>
      </c>
      <c r="L744">
        <v>16</v>
      </c>
      <c r="M744" t="s">
        <v>654</v>
      </c>
    </row>
    <row r="745" spans="1:13" x14ac:dyDescent="0.3">
      <c r="A745" t="str">
        <f t="shared" si="22"/>
        <v>7Sunderland</v>
      </c>
      <c r="B745">
        <f t="shared" si="23"/>
        <v>7</v>
      </c>
      <c r="C745" t="s">
        <v>284</v>
      </c>
      <c r="D745" t="s">
        <v>729</v>
      </c>
      <c r="E745">
        <v>4</v>
      </c>
      <c r="F745" t="s">
        <v>1821</v>
      </c>
      <c r="G745" t="s">
        <v>1825</v>
      </c>
      <c r="H745" t="s">
        <v>619</v>
      </c>
      <c r="I745" t="s">
        <v>563</v>
      </c>
      <c r="J745" t="s">
        <v>532</v>
      </c>
      <c r="K745">
        <v>257376</v>
      </c>
      <c r="L745">
        <v>12620</v>
      </c>
      <c r="M745" t="s">
        <v>657</v>
      </c>
    </row>
    <row r="746" spans="1:13" x14ac:dyDescent="0.3">
      <c r="A746" t="str">
        <f t="shared" si="22"/>
        <v>8Sunderland</v>
      </c>
      <c r="B746">
        <f t="shared" si="23"/>
        <v>8</v>
      </c>
      <c r="C746" t="s">
        <v>284</v>
      </c>
      <c r="D746" t="s">
        <v>729</v>
      </c>
      <c r="E746">
        <v>6</v>
      </c>
      <c r="F746" t="s">
        <v>1826</v>
      </c>
      <c r="G746" t="s">
        <v>1827</v>
      </c>
      <c r="H746" t="s">
        <v>605</v>
      </c>
      <c r="I746" t="s">
        <v>579</v>
      </c>
      <c r="J746" t="s">
        <v>532</v>
      </c>
      <c r="K746">
        <v>37047</v>
      </c>
      <c r="L746">
        <v>0</v>
      </c>
      <c r="M746" t="s">
        <v>660</v>
      </c>
    </row>
    <row r="747" spans="1:13" x14ac:dyDescent="0.3">
      <c r="A747" t="str">
        <f t="shared" si="22"/>
        <v>9Sunderland</v>
      </c>
      <c r="B747">
        <f t="shared" si="23"/>
        <v>9</v>
      </c>
      <c r="C747" t="s">
        <v>284</v>
      </c>
      <c r="D747" t="s">
        <v>729</v>
      </c>
      <c r="E747">
        <v>3</v>
      </c>
      <c r="F747" t="s">
        <v>1819</v>
      </c>
      <c r="G747" t="s">
        <v>1828</v>
      </c>
      <c r="H747" t="s">
        <v>631</v>
      </c>
      <c r="I747" t="s">
        <v>544</v>
      </c>
      <c r="J747" t="s">
        <v>554</v>
      </c>
      <c r="K747">
        <v>925000</v>
      </c>
      <c r="L747">
        <v>444</v>
      </c>
      <c r="M747" t="s">
        <v>525</v>
      </c>
    </row>
    <row r="748" spans="1:13" x14ac:dyDescent="0.3">
      <c r="A748" t="str">
        <f t="shared" si="22"/>
        <v>10Sunderland</v>
      </c>
      <c r="B748">
        <f t="shared" si="23"/>
        <v>10</v>
      </c>
      <c r="C748" t="s">
        <v>284</v>
      </c>
      <c r="D748" t="s">
        <v>729</v>
      </c>
      <c r="E748">
        <v>3</v>
      </c>
      <c r="F748" t="s">
        <v>1819</v>
      </c>
      <c r="G748" t="s">
        <v>1829</v>
      </c>
      <c r="H748" t="s">
        <v>630</v>
      </c>
      <c r="I748" t="s">
        <v>565</v>
      </c>
      <c r="J748" t="s">
        <v>554</v>
      </c>
      <c r="K748">
        <v>589019</v>
      </c>
      <c r="L748">
        <v>154</v>
      </c>
      <c r="M748" t="s">
        <v>651</v>
      </c>
    </row>
    <row r="749" spans="1:13" x14ac:dyDescent="0.3">
      <c r="A749" t="str">
        <f t="shared" si="22"/>
        <v>11Sunderland</v>
      </c>
      <c r="B749">
        <f t="shared" si="23"/>
        <v>11</v>
      </c>
      <c r="C749" t="s">
        <v>284</v>
      </c>
      <c r="D749" t="s">
        <v>729</v>
      </c>
      <c r="E749">
        <v>6</v>
      </c>
      <c r="F749" t="s">
        <v>1830</v>
      </c>
      <c r="G749" t="s">
        <v>1108</v>
      </c>
      <c r="H749" t="s">
        <v>557</v>
      </c>
      <c r="J749" t="s">
        <v>554</v>
      </c>
      <c r="K749">
        <v>336425</v>
      </c>
      <c r="L749">
        <v>0</v>
      </c>
      <c r="M749" t="s">
        <v>660</v>
      </c>
    </row>
    <row r="750" spans="1:13" x14ac:dyDescent="0.3">
      <c r="A750" t="str">
        <f t="shared" si="22"/>
        <v>12Sunderland</v>
      </c>
      <c r="B750">
        <f t="shared" si="23"/>
        <v>12</v>
      </c>
      <c r="C750" t="s">
        <v>284</v>
      </c>
      <c r="D750" t="s">
        <v>729</v>
      </c>
      <c r="E750">
        <v>6</v>
      </c>
      <c r="F750" t="s">
        <v>1830</v>
      </c>
      <c r="G750" t="s">
        <v>1831</v>
      </c>
      <c r="H750" t="s">
        <v>613</v>
      </c>
      <c r="I750" t="s">
        <v>580</v>
      </c>
      <c r="J750" t="s">
        <v>554</v>
      </c>
      <c r="K750">
        <v>942896</v>
      </c>
      <c r="L750">
        <v>0</v>
      </c>
      <c r="M750" t="s">
        <v>660</v>
      </c>
    </row>
    <row r="751" spans="1:13" x14ac:dyDescent="0.3">
      <c r="A751" t="str">
        <f t="shared" si="22"/>
        <v>13Sunderland</v>
      </c>
      <c r="B751">
        <f t="shared" si="23"/>
        <v>13</v>
      </c>
      <c r="C751" t="s">
        <v>284</v>
      </c>
      <c r="D751" t="s">
        <v>729</v>
      </c>
      <c r="E751">
        <v>6</v>
      </c>
      <c r="F751" t="s">
        <v>1830</v>
      </c>
      <c r="G751" t="s">
        <v>1831</v>
      </c>
      <c r="H751" t="s">
        <v>613</v>
      </c>
      <c r="I751" t="s">
        <v>580</v>
      </c>
      <c r="J751" t="s">
        <v>554</v>
      </c>
      <c r="K751">
        <v>570914</v>
      </c>
      <c r="L751">
        <v>0</v>
      </c>
      <c r="M751" t="s">
        <v>660</v>
      </c>
    </row>
    <row r="752" spans="1:13" x14ac:dyDescent="0.3">
      <c r="A752" t="str">
        <f t="shared" si="22"/>
        <v>1Buckinghamshire</v>
      </c>
      <c r="B752">
        <f t="shared" si="23"/>
        <v>1</v>
      </c>
      <c r="C752" t="s">
        <v>72</v>
      </c>
      <c r="D752" t="s">
        <v>683</v>
      </c>
      <c r="E752">
        <v>34</v>
      </c>
      <c r="F752" t="s">
        <v>1832</v>
      </c>
      <c r="G752" t="s">
        <v>1833</v>
      </c>
      <c r="H752" t="s">
        <v>613</v>
      </c>
      <c r="I752" t="s">
        <v>557</v>
      </c>
      <c r="J752" t="s">
        <v>532</v>
      </c>
      <c r="K752">
        <v>677860</v>
      </c>
      <c r="L752">
        <v>0</v>
      </c>
      <c r="M752" t="s">
        <v>660</v>
      </c>
    </row>
    <row r="753" spans="1:13" x14ac:dyDescent="0.3">
      <c r="A753" t="str">
        <f t="shared" si="22"/>
        <v>2Buckinghamshire</v>
      </c>
      <c r="B753">
        <f t="shared" si="23"/>
        <v>2</v>
      </c>
      <c r="C753" t="s">
        <v>72</v>
      </c>
      <c r="D753" t="s">
        <v>683</v>
      </c>
      <c r="E753">
        <v>37</v>
      </c>
      <c r="F753" t="s">
        <v>1834</v>
      </c>
      <c r="G753" t="s">
        <v>1835</v>
      </c>
      <c r="H753" t="s">
        <v>630</v>
      </c>
      <c r="I753" t="s">
        <v>543</v>
      </c>
      <c r="J753" t="s">
        <v>554</v>
      </c>
      <c r="K753">
        <v>1726400</v>
      </c>
      <c r="L753">
        <v>208</v>
      </c>
      <c r="M753" t="s">
        <v>651</v>
      </c>
    </row>
    <row r="754" spans="1:13" x14ac:dyDescent="0.3">
      <c r="A754" t="str">
        <f t="shared" si="22"/>
        <v>3Buckinghamshire</v>
      </c>
      <c r="B754">
        <f t="shared" si="23"/>
        <v>3</v>
      </c>
      <c r="C754" t="s">
        <v>72</v>
      </c>
      <c r="D754" t="s">
        <v>683</v>
      </c>
      <c r="E754">
        <v>38</v>
      </c>
      <c r="F754" t="s">
        <v>1836</v>
      </c>
      <c r="G754" t="s">
        <v>1837</v>
      </c>
      <c r="H754" t="s">
        <v>613</v>
      </c>
      <c r="I754" t="s">
        <v>591</v>
      </c>
      <c r="J754" t="s">
        <v>554</v>
      </c>
      <c r="K754">
        <v>949600</v>
      </c>
      <c r="L754">
        <v>0</v>
      </c>
      <c r="M754" t="s">
        <v>660</v>
      </c>
    </row>
    <row r="755" spans="1:13" x14ac:dyDescent="0.3">
      <c r="A755" t="str">
        <f t="shared" si="22"/>
        <v>4Buckinghamshire</v>
      </c>
      <c r="B755">
        <f t="shared" si="23"/>
        <v>4</v>
      </c>
      <c r="C755" t="s">
        <v>72</v>
      </c>
      <c r="D755" t="s">
        <v>683</v>
      </c>
      <c r="E755">
        <v>39</v>
      </c>
      <c r="F755" t="s">
        <v>1838</v>
      </c>
      <c r="G755" t="s">
        <v>1839</v>
      </c>
      <c r="H755" t="s">
        <v>619</v>
      </c>
      <c r="I755" t="s">
        <v>563</v>
      </c>
      <c r="J755" t="s">
        <v>554</v>
      </c>
      <c r="K755">
        <v>1639138</v>
      </c>
      <c r="L755">
        <v>66938</v>
      </c>
      <c r="M755" t="s">
        <v>657</v>
      </c>
    </row>
    <row r="756" spans="1:13" x14ac:dyDescent="0.3">
      <c r="A756" t="str">
        <f t="shared" si="22"/>
        <v>5Buckinghamshire</v>
      </c>
      <c r="B756">
        <f t="shared" si="23"/>
        <v>5</v>
      </c>
      <c r="C756" t="s">
        <v>72</v>
      </c>
      <c r="D756" t="s">
        <v>683</v>
      </c>
      <c r="E756">
        <v>41</v>
      </c>
      <c r="F756" t="s">
        <v>1840</v>
      </c>
      <c r="G756" t="s">
        <v>1841</v>
      </c>
      <c r="H756" t="s">
        <v>638</v>
      </c>
      <c r="I756" t="s">
        <v>595</v>
      </c>
      <c r="J756" t="s">
        <v>532</v>
      </c>
      <c r="K756">
        <v>500000</v>
      </c>
      <c r="L756">
        <v>15</v>
      </c>
      <c r="M756" t="s">
        <v>663</v>
      </c>
    </row>
    <row r="757" spans="1:13" x14ac:dyDescent="0.3">
      <c r="A757" t="str">
        <f t="shared" si="22"/>
        <v>1Ealing</v>
      </c>
      <c r="B757">
        <f t="shared" si="23"/>
        <v>1</v>
      </c>
      <c r="C757" t="s">
        <v>114</v>
      </c>
      <c r="D757" t="s">
        <v>648</v>
      </c>
      <c r="E757">
        <v>53</v>
      </c>
      <c r="F757" t="s">
        <v>1842</v>
      </c>
      <c r="G757" t="s">
        <v>1843</v>
      </c>
      <c r="H757" t="s">
        <v>613</v>
      </c>
      <c r="I757" t="s">
        <v>591</v>
      </c>
      <c r="J757" t="s">
        <v>554</v>
      </c>
      <c r="K757">
        <v>941952</v>
      </c>
      <c r="L757">
        <v>0</v>
      </c>
      <c r="M757" t="s">
        <v>660</v>
      </c>
    </row>
    <row r="758" spans="1:13" x14ac:dyDescent="0.3">
      <c r="A758" t="str">
        <f t="shared" si="22"/>
        <v>2Ealing</v>
      </c>
      <c r="B758">
        <f t="shared" si="23"/>
        <v>2</v>
      </c>
      <c r="C758" t="s">
        <v>114</v>
      </c>
      <c r="D758" t="s">
        <v>648</v>
      </c>
      <c r="E758">
        <v>55</v>
      </c>
      <c r="F758" t="s">
        <v>1844</v>
      </c>
      <c r="G758" t="s">
        <v>1845</v>
      </c>
      <c r="H758" t="s">
        <v>613</v>
      </c>
      <c r="I758" t="s">
        <v>621</v>
      </c>
      <c r="J758" t="s">
        <v>554</v>
      </c>
      <c r="K758">
        <v>100000</v>
      </c>
      <c r="L758" t="s">
        <v>653</v>
      </c>
      <c r="M758" t="s">
        <v>660</v>
      </c>
    </row>
    <row r="759" spans="1:13" x14ac:dyDescent="0.3">
      <c r="A759" t="str">
        <f t="shared" si="22"/>
        <v>3Ealing</v>
      </c>
      <c r="B759">
        <f t="shared" si="23"/>
        <v>3</v>
      </c>
      <c r="C759" t="s">
        <v>114</v>
      </c>
      <c r="D759" t="s">
        <v>648</v>
      </c>
      <c r="E759">
        <v>56</v>
      </c>
      <c r="F759" t="s">
        <v>1846</v>
      </c>
      <c r="G759" t="s">
        <v>1847</v>
      </c>
      <c r="H759" t="s">
        <v>630</v>
      </c>
      <c r="I759" t="s">
        <v>543</v>
      </c>
      <c r="J759" t="s">
        <v>554</v>
      </c>
      <c r="K759">
        <v>680000</v>
      </c>
      <c r="L759">
        <v>7</v>
      </c>
      <c r="M759" t="s">
        <v>651</v>
      </c>
    </row>
    <row r="760" spans="1:13" x14ac:dyDescent="0.3">
      <c r="A760" t="str">
        <f t="shared" si="22"/>
        <v>4Ealing</v>
      </c>
      <c r="B760">
        <f t="shared" si="23"/>
        <v>4</v>
      </c>
      <c r="C760" t="s">
        <v>114</v>
      </c>
      <c r="D760" t="s">
        <v>648</v>
      </c>
      <c r="E760">
        <v>57</v>
      </c>
      <c r="F760" t="s">
        <v>1848</v>
      </c>
      <c r="G760" t="s">
        <v>1849</v>
      </c>
      <c r="H760" t="s">
        <v>613</v>
      </c>
      <c r="I760" t="s">
        <v>540</v>
      </c>
      <c r="J760" t="s">
        <v>554</v>
      </c>
      <c r="K760">
        <v>160000</v>
      </c>
      <c r="L760">
        <v>0</v>
      </c>
      <c r="M760" t="s">
        <v>660</v>
      </c>
    </row>
    <row r="761" spans="1:13" x14ac:dyDescent="0.3">
      <c r="A761" t="str">
        <f t="shared" si="22"/>
        <v>5Ealing</v>
      </c>
      <c r="B761">
        <f t="shared" si="23"/>
        <v>5</v>
      </c>
      <c r="C761" t="s">
        <v>114</v>
      </c>
      <c r="D761" t="s">
        <v>648</v>
      </c>
      <c r="E761">
        <v>58</v>
      </c>
      <c r="F761" t="s">
        <v>1848</v>
      </c>
      <c r="G761" t="s">
        <v>1850</v>
      </c>
      <c r="H761" t="s">
        <v>613</v>
      </c>
      <c r="I761" t="s">
        <v>540</v>
      </c>
      <c r="J761" t="s">
        <v>554</v>
      </c>
      <c r="K761">
        <v>72000</v>
      </c>
      <c r="L761">
        <v>0</v>
      </c>
      <c r="M761" t="s">
        <v>660</v>
      </c>
    </row>
    <row r="762" spans="1:13" x14ac:dyDescent="0.3">
      <c r="A762" t="str">
        <f t="shared" si="22"/>
        <v>6Ealing</v>
      </c>
      <c r="B762">
        <f t="shared" si="23"/>
        <v>6</v>
      </c>
      <c r="C762" t="s">
        <v>114</v>
      </c>
      <c r="D762" t="s">
        <v>648</v>
      </c>
      <c r="E762">
        <v>59</v>
      </c>
      <c r="F762" t="s">
        <v>1851</v>
      </c>
      <c r="G762" t="s">
        <v>1852</v>
      </c>
      <c r="H762" t="s">
        <v>613</v>
      </c>
      <c r="I762" t="s">
        <v>540</v>
      </c>
      <c r="J762" t="s">
        <v>554</v>
      </c>
      <c r="K762">
        <v>330952</v>
      </c>
      <c r="L762">
        <v>0</v>
      </c>
      <c r="M762" t="s">
        <v>660</v>
      </c>
    </row>
    <row r="763" spans="1:13" x14ac:dyDescent="0.3">
      <c r="A763" t="str">
        <f t="shared" si="22"/>
        <v>7Ealing</v>
      </c>
      <c r="B763">
        <f t="shared" si="23"/>
        <v>7</v>
      </c>
      <c r="C763" t="s">
        <v>114</v>
      </c>
      <c r="D763" t="s">
        <v>648</v>
      </c>
      <c r="E763">
        <v>60</v>
      </c>
      <c r="F763" t="s">
        <v>1853</v>
      </c>
      <c r="G763" t="s">
        <v>1854</v>
      </c>
      <c r="H763" t="s">
        <v>613</v>
      </c>
      <c r="I763" t="s">
        <v>540</v>
      </c>
      <c r="J763" t="s">
        <v>554</v>
      </c>
      <c r="K763">
        <v>140000</v>
      </c>
      <c r="L763">
        <v>0</v>
      </c>
      <c r="M763" t="s">
        <v>660</v>
      </c>
    </row>
    <row r="764" spans="1:13" x14ac:dyDescent="0.3">
      <c r="A764" t="str">
        <f t="shared" si="22"/>
        <v>8Ealing</v>
      </c>
      <c r="B764">
        <f t="shared" si="23"/>
        <v>8</v>
      </c>
      <c r="C764" t="s">
        <v>114</v>
      </c>
      <c r="D764" t="s">
        <v>648</v>
      </c>
      <c r="E764">
        <v>1</v>
      </c>
      <c r="F764" t="s">
        <v>1855</v>
      </c>
      <c r="G764" t="s">
        <v>1856</v>
      </c>
      <c r="H764" t="s">
        <v>619</v>
      </c>
      <c r="I764" t="s">
        <v>563</v>
      </c>
      <c r="J764" t="s">
        <v>532</v>
      </c>
      <c r="K764">
        <v>1896159</v>
      </c>
      <c r="L764">
        <v>108223</v>
      </c>
      <c r="M764" t="s">
        <v>657</v>
      </c>
    </row>
    <row r="765" spans="1:13" x14ac:dyDescent="0.3">
      <c r="A765" t="str">
        <f t="shared" si="22"/>
        <v>9Ealing</v>
      </c>
      <c r="B765">
        <f t="shared" si="23"/>
        <v>9</v>
      </c>
      <c r="C765" t="s">
        <v>114</v>
      </c>
      <c r="D765" t="s">
        <v>648</v>
      </c>
      <c r="E765">
        <v>2</v>
      </c>
      <c r="F765" t="s">
        <v>1855</v>
      </c>
      <c r="G765" t="s">
        <v>1856</v>
      </c>
      <c r="H765" t="s">
        <v>638</v>
      </c>
      <c r="I765" t="s">
        <v>612</v>
      </c>
      <c r="J765" t="s">
        <v>532</v>
      </c>
      <c r="K765">
        <v>1066590</v>
      </c>
      <c r="L765">
        <v>20</v>
      </c>
      <c r="M765" t="s">
        <v>663</v>
      </c>
    </row>
    <row r="766" spans="1:13" x14ac:dyDescent="0.3">
      <c r="A766" t="str">
        <f t="shared" si="22"/>
        <v>10Ealing</v>
      </c>
      <c r="B766">
        <f t="shared" si="23"/>
        <v>10</v>
      </c>
      <c r="C766" t="s">
        <v>114</v>
      </c>
      <c r="D766" t="s">
        <v>648</v>
      </c>
      <c r="E766">
        <v>62</v>
      </c>
      <c r="F766" t="s">
        <v>1857</v>
      </c>
      <c r="G766" t="s">
        <v>1858</v>
      </c>
      <c r="H766" t="s">
        <v>630</v>
      </c>
      <c r="I766" t="s">
        <v>543</v>
      </c>
      <c r="J766" t="s">
        <v>554</v>
      </c>
      <c r="K766">
        <v>120575</v>
      </c>
      <c r="L766">
        <v>57</v>
      </c>
      <c r="M766" t="s">
        <v>651</v>
      </c>
    </row>
    <row r="767" spans="1:13" x14ac:dyDescent="0.3">
      <c r="A767" t="str">
        <f t="shared" si="22"/>
        <v>11Ealing</v>
      </c>
      <c r="B767">
        <f t="shared" si="23"/>
        <v>11</v>
      </c>
      <c r="C767" t="s">
        <v>114</v>
      </c>
      <c r="D767" t="s">
        <v>648</v>
      </c>
      <c r="E767">
        <v>63</v>
      </c>
      <c r="F767" t="s">
        <v>1859</v>
      </c>
      <c r="G767" t="s">
        <v>1860</v>
      </c>
      <c r="H767" t="s">
        <v>613</v>
      </c>
      <c r="I767" t="s">
        <v>540</v>
      </c>
      <c r="J767" t="s">
        <v>554</v>
      </c>
      <c r="K767">
        <v>220584</v>
      </c>
      <c r="L767">
        <v>0</v>
      </c>
      <c r="M767" t="s">
        <v>660</v>
      </c>
    </row>
    <row r="768" spans="1:13" x14ac:dyDescent="0.3">
      <c r="A768" t="str">
        <f t="shared" si="22"/>
        <v>12Ealing</v>
      </c>
      <c r="B768">
        <f t="shared" si="23"/>
        <v>12</v>
      </c>
      <c r="C768" t="s">
        <v>114</v>
      </c>
      <c r="D768" t="s">
        <v>648</v>
      </c>
      <c r="E768">
        <v>64</v>
      </c>
      <c r="F768" t="s">
        <v>1861</v>
      </c>
      <c r="G768" t="s">
        <v>1858</v>
      </c>
      <c r="H768" t="s">
        <v>605</v>
      </c>
      <c r="I768" t="s">
        <v>561</v>
      </c>
      <c r="J768" t="s">
        <v>554</v>
      </c>
      <c r="K768">
        <v>50500</v>
      </c>
      <c r="L768">
        <v>0</v>
      </c>
      <c r="M768" t="s">
        <v>660</v>
      </c>
    </row>
    <row r="769" spans="1:13" x14ac:dyDescent="0.3">
      <c r="A769" t="str">
        <f t="shared" si="22"/>
        <v>13Ealing</v>
      </c>
      <c r="B769">
        <f t="shared" si="23"/>
        <v>13</v>
      </c>
      <c r="C769" t="s">
        <v>114</v>
      </c>
      <c r="D769" t="s">
        <v>648</v>
      </c>
      <c r="E769">
        <v>65</v>
      </c>
      <c r="F769" t="s">
        <v>1862</v>
      </c>
      <c r="G769" t="s">
        <v>1863</v>
      </c>
      <c r="H769" t="s">
        <v>613</v>
      </c>
      <c r="I769" t="s">
        <v>540</v>
      </c>
      <c r="J769" t="s">
        <v>554</v>
      </c>
      <c r="K769">
        <v>678703</v>
      </c>
      <c r="L769">
        <v>0</v>
      </c>
      <c r="M769" t="s">
        <v>660</v>
      </c>
    </row>
    <row r="770" spans="1:13" x14ac:dyDescent="0.3">
      <c r="A770" t="str">
        <f t="shared" si="22"/>
        <v>1Lincolnshire</v>
      </c>
      <c r="B770">
        <f t="shared" si="23"/>
        <v>1</v>
      </c>
      <c r="C770" t="s">
        <v>182</v>
      </c>
      <c r="D770" t="s">
        <v>673</v>
      </c>
      <c r="E770">
        <v>31</v>
      </c>
      <c r="F770" t="s">
        <v>1864</v>
      </c>
      <c r="G770" t="s">
        <v>1865</v>
      </c>
      <c r="H770" t="s">
        <v>613</v>
      </c>
      <c r="I770" t="s">
        <v>580</v>
      </c>
      <c r="J770" t="s">
        <v>532</v>
      </c>
      <c r="K770">
        <v>451560</v>
      </c>
      <c r="L770">
        <v>0</v>
      </c>
      <c r="M770" t="s">
        <v>660</v>
      </c>
    </row>
    <row r="771" spans="1:13" x14ac:dyDescent="0.3">
      <c r="A771" t="str">
        <f t="shared" ref="A771:A834" si="24">B771&amp;C771</f>
        <v>2Lincolnshire</v>
      </c>
      <c r="B771">
        <f t="shared" ref="B771:B834" si="25">IF(C771=C770, B770+1, 1)</f>
        <v>2</v>
      </c>
      <c r="C771" t="s">
        <v>182</v>
      </c>
      <c r="D771" t="s">
        <v>673</v>
      </c>
      <c r="E771">
        <v>34</v>
      </c>
      <c r="F771" t="s">
        <v>1866</v>
      </c>
      <c r="G771" t="s">
        <v>1867</v>
      </c>
      <c r="H771" t="s">
        <v>588</v>
      </c>
      <c r="I771" t="s">
        <v>577</v>
      </c>
      <c r="J771" t="s">
        <v>554</v>
      </c>
      <c r="K771">
        <v>67000</v>
      </c>
      <c r="L771" t="s">
        <v>653</v>
      </c>
      <c r="M771" t="s">
        <v>660</v>
      </c>
    </row>
    <row r="772" spans="1:13" x14ac:dyDescent="0.3">
      <c r="A772" t="str">
        <f t="shared" si="24"/>
        <v>3Lincolnshire</v>
      </c>
      <c r="B772">
        <f t="shared" si="25"/>
        <v>3</v>
      </c>
      <c r="C772" t="s">
        <v>182</v>
      </c>
      <c r="D772" t="s">
        <v>673</v>
      </c>
      <c r="E772">
        <v>35</v>
      </c>
      <c r="F772" t="s">
        <v>1868</v>
      </c>
      <c r="G772" t="s">
        <v>1869</v>
      </c>
      <c r="H772" t="s">
        <v>588</v>
      </c>
      <c r="I772" t="s">
        <v>577</v>
      </c>
      <c r="J772" t="s">
        <v>532</v>
      </c>
      <c r="K772">
        <v>640000</v>
      </c>
      <c r="L772" t="s">
        <v>653</v>
      </c>
      <c r="M772" t="s">
        <v>660</v>
      </c>
    </row>
    <row r="773" spans="1:13" x14ac:dyDescent="0.3">
      <c r="A773" t="str">
        <f t="shared" si="24"/>
        <v>4Lincolnshire</v>
      </c>
      <c r="B773">
        <f t="shared" si="25"/>
        <v>4</v>
      </c>
      <c r="C773" t="s">
        <v>182</v>
      </c>
      <c r="D773" t="s">
        <v>673</v>
      </c>
      <c r="E773">
        <v>36</v>
      </c>
      <c r="F773" t="s">
        <v>1870</v>
      </c>
      <c r="G773" t="s">
        <v>1871</v>
      </c>
      <c r="H773" t="s">
        <v>638</v>
      </c>
      <c r="I773" t="s">
        <v>618</v>
      </c>
      <c r="J773" t="s">
        <v>532</v>
      </c>
      <c r="K773">
        <v>5182264</v>
      </c>
      <c r="L773">
        <v>0</v>
      </c>
      <c r="M773" t="s">
        <v>663</v>
      </c>
    </row>
    <row r="774" spans="1:13" x14ac:dyDescent="0.3">
      <c r="A774" t="str">
        <f t="shared" si="24"/>
        <v>5Lincolnshire</v>
      </c>
      <c r="B774">
        <f t="shared" si="25"/>
        <v>5</v>
      </c>
      <c r="C774" t="s">
        <v>182</v>
      </c>
      <c r="D774" t="s">
        <v>673</v>
      </c>
      <c r="E774">
        <v>37</v>
      </c>
      <c r="F774" t="s">
        <v>1872</v>
      </c>
      <c r="G774" t="s">
        <v>1873</v>
      </c>
      <c r="H774" t="s">
        <v>528</v>
      </c>
      <c r="I774" t="s">
        <v>534</v>
      </c>
      <c r="J774" t="s">
        <v>532</v>
      </c>
      <c r="K774">
        <v>800000</v>
      </c>
      <c r="L774" t="s">
        <v>653</v>
      </c>
      <c r="M774" t="s">
        <v>682</v>
      </c>
    </row>
    <row r="775" spans="1:13" x14ac:dyDescent="0.3">
      <c r="A775" t="str">
        <f t="shared" si="24"/>
        <v>6Lincolnshire</v>
      </c>
      <c r="B775">
        <f t="shared" si="25"/>
        <v>6</v>
      </c>
      <c r="C775" t="s">
        <v>182</v>
      </c>
      <c r="D775" t="s">
        <v>673</v>
      </c>
      <c r="E775">
        <v>38</v>
      </c>
      <c r="F775" t="s">
        <v>1874</v>
      </c>
      <c r="G775" t="s">
        <v>1875</v>
      </c>
      <c r="H775" t="s">
        <v>588</v>
      </c>
      <c r="I775" t="s">
        <v>830</v>
      </c>
      <c r="J775" t="s">
        <v>554</v>
      </c>
      <c r="K775">
        <v>6632000</v>
      </c>
      <c r="L775" t="s">
        <v>653</v>
      </c>
      <c r="M775" t="s">
        <v>660</v>
      </c>
    </row>
    <row r="776" spans="1:13" x14ac:dyDescent="0.3">
      <c r="A776" t="str">
        <f t="shared" si="24"/>
        <v>7Lincolnshire</v>
      </c>
      <c r="B776">
        <f t="shared" si="25"/>
        <v>7</v>
      </c>
      <c r="C776" t="s">
        <v>182</v>
      </c>
      <c r="D776" t="s">
        <v>673</v>
      </c>
      <c r="E776">
        <v>39</v>
      </c>
      <c r="F776" t="s">
        <v>1874</v>
      </c>
      <c r="G776" t="s">
        <v>1875</v>
      </c>
      <c r="H776" t="s">
        <v>631</v>
      </c>
      <c r="I776" t="s">
        <v>611</v>
      </c>
      <c r="J776" t="s">
        <v>532</v>
      </c>
      <c r="K776">
        <v>930736</v>
      </c>
      <c r="L776" t="s">
        <v>653</v>
      </c>
      <c r="M776" t="s">
        <v>525</v>
      </c>
    </row>
    <row r="777" spans="1:13" x14ac:dyDescent="0.3">
      <c r="A777" t="str">
        <f t="shared" si="24"/>
        <v>1Gateshead</v>
      </c>
      <c r="B777">
        <f t="shared" si="25"/>
        <v>1</v>
      </c>
      <c r="C777" t="s">
        <v>124</v>
      </c>
      <c r="D777" t="s">
        <v>729</v>
      </c>
      <c r="E777">
        <v>1</v>
      </c>
      <c r="F777" t="s">
        <v>1876</v>
      </c>
      <c r="G777" t="s">
        <v>1877</v>
      </c>
      <c r="H777" t="s">
        <v>557</v>
      </c>
      <c r="I777" t="s">
        <v>653</v>
      </c>
      <c r="J777" t="s">
        <v>554</v>
      </c>
      <c r="K777">
        <v>205031</v>
      </c>
      <c r="L777">
        <v>0</v>
      </c>
      <c r="M777" t="s">
        <v>660</v>
      </c>
    </row>
    <row r="778" spans="1:13" x14ac:dyDescent="0.3">
      <c r="A778" t="str">
        <f t="shared" si="24"/>
        <v>2Gateshead</v>
      </c>
      <c r="B778">
        <f t="shared" si="25"/>
        <v>2</v>
      </c>
      <c r="C778" t="s">
        <v>124</v>
      </c>
      <c r="D778" t="s">
        <v>729</v>
      </c>
      <c r="E778">
        <v>1</v>
      </c>
      <c r="F778" t="s">
        <v>1876</v>
      </c>
      <c r="G778" t="s">
        <v>1878</v>
      </c>
      <c r="H778" t="s">
        <v>588</v>
      </c>
      <c r="I778" t="s">
        <v>577</v>
      </c>
      <c r="J778" t="s">
        <v>532</v>
      </c>
      <c r="K778">
        <v>971179</v>
      </c>
      <c r="L778">
        <v>0</v>
      </c>
      <c r="M778" t="s">
        <v>660</v>
      </c>
    </row>
    <row r="779" spans="1:13" x14ac:dyDescent="0.3">
      <c r="A779" t="str">
        <f t="shared" si="24"/>
        <v>3Gateshead</v>
      </c>
      <c r="B779">
        <f t="shared" si="25"/>
        <v>3</v>
      </c>
      <c r="C779" t="s">
        <v>124</v>
      </c>
      <c r="D779" t="s">
        <v>729</v>
      </c>
      <c r="E779">
        <v>1</v>
      </c>
      <c r="F779" t="s">
        <v>1876</v>
      </c>
      <c r="G779" t="s">
        <v>1879</v>
      </c>
      <c r="H779" t="s">
        <v>638</v>
      </c>
      <c r="I779" t="s">
        <v>618</v>
      </c>
      <c r="J779" t="s">
        <v>532</v>
      </c>
      <c r="K779">
        <v>665929</v>
      </c>
      <c r="L779">
        <v>244</v>
      </c>
      <c r="M779" t="s">
        <v>663</v>
      </c>
    </row>
    <row r="780" spans="1:13" x14ac:dyDescent="0.3">
      <c r="A780" t="str">
        <f t="shared" si="24"/>
        <v>4Gateshead</v>
      </c>
      <c r="B780">
        <f t="shared" si="25"/>
        <v>4</v>
      </c>
      <c r="C780" t="s">
        <v>124</v>
      </c>
      <c r="D780" t="s">
        <v>729</v>
      </c>
      <c r="E780">
        <v>1</v>
      </c>
      <c r="F780" t="s">
        <v>1876</v>
      </c>
      <c r="G780" t="s">
        <v>1880</v>
      </c>
      <c r="H780" t="s">
        <v>628</v>
      </c>
      <c r="I780" t="s">
        <v>564</v>
      </c>
      <c r="J780" t="s">
        <v>532</v>
      </c>
      <c r="K780">
        <v>198952</v>
      </c>
      <c r="L780">
        <v>0</v>
      </c>
      <c r="M780" t="s">
        <v>660</v>
      </c>
    </row>
    <row r="781" spans="1:13" x14ac:dyDescent="0.3">
      <c r="A781" t="str">
        <f t="shared" si="24"/>
        <v>5Gateshead</v>
      </c>
      <c r="B781">
        <f t="shared" si="25"/>
        <v>5</v>
      </c>
      <c r="C781" t="s">
        <v>124</v>
      </c>
      <c r="D781" t="s">
        <v>729</v>
      </c>
      <c r="E781">
        <v>1</v>
      </c>
      <c r="F781" t="s">
        <v>1876</v>
      </c>
      <c r="G781" t="s">
        <v>1881</v>
      </c>
      <c r="H781" t="s">
        <v>630</v>
      </c>
      <c r="I781" t="s">
        <v>543</v>
      </c>
      <c r="J781" t="s">
        <v>532</v>
      </c>
      <c r="K781">
        <v>487066</v>
      </c>
      <c r="L781">
        <v>35</v>
      </c>
      <c r="M781" t="s">
        <v>651</v>
      </c>
    </row>
    <row r="782" spans="1:13" x14ac:dyDescent="0.3">
      <c r="A782" t="str">
        <f t="shared" si="24"/>
        <v>6Gateshead</v>
      </c>
      <c r="B782">
        <f t="shared" si="25"/>
        <v>6</v>
      </c>
      <c r="C782" t="s">
        <v>124</v>
      </c>
      <c r="D782" t="s">
        <v>729</v>
      </c>
      <c r="E782">
        <v>1</v>
      </c>
      <c r="F782" t="s">
        <v>1876</v>
      </c>
      <c r="G782" t="s">
        <v>1878</v>
      </c>
      <c r="H782" t="s">
        <v>588</v>
      </c>
      <c r="I782" t="s">
        <v>577</v>
      </c>
      <c r="J782" t="s">
        <v>554</v>
      </c>
      <c r="K782">
        <v>647453</v>
      </c>
      <c r="L782">
        <v>0</v>
      </c>
      <c r="M782" t="s">
        <v>660</v>
      </c>
    </row>
    <row r="783" spans="1:13" x14ac:dyDescent="0.3">
      <c r="A783" t="str">
        <f t="shared" si="24"/>
        <v>7Gateshead</v>
      </c>
      <c r="B783">
        <f t="shared" si="25"/>
        <v>7</v>
      </c>
      <c r="C783" t="s">
        <v>124</v>
      </c>
      <c r="D783" t="s">
        <v>729</v>
      </c>
      <c r="E783">
        <v>1</v>
      </c>
      <c r="F783" t="s">
        <v>1876</v>
      </c>
      <c r="G783" t="s">
        <v>1879</v>
      </c>
      <c r="H783" t="s">
        <v>638</v>
      </c>
      <c r="I783" t="s">
        <v>612</v>
      </c>
      <c r="J783" t="s">
        <v>554</v>
      </c>
      <c r="K783">
        <v>478953</v>
      </c>
      <c r="L783">
        <v>175</v>
      </c>
      <c r="M783" t="s">
        <v>663</v>
      </c>
    </row>
    <row r="784" spans="1:13" x14ac:dyDescent="0.3">
      <c r="A784" t="str">
        <f t="shared" si="24"/>
        <v>8Gateshead</v>
      </c>
      <c r="B784">
        <f t="shared" si="25"/>
        <v>8</v>
      </c>
      <c r="C784" t="s">
        <v>124</v>
      </c>
      <c r="D784" t="s">
        <v>729</v>
      </c>
      <c r="E784">
        <v>1</v>
      </c>
      <c r="F784" t="s">
        <v>1876</v>
      </c>
      <c r="G784" t="s">
        <v>1880</v>
      </c>
      <c r="H784" t="s">
        <v>628</v>
      </c>
      <c r="I784" t="s">
        <v>564</v>
      </c>
      <c r="J784" t="s">
        <v>554</v>
      </c>
      <c r="K784">
        <v>127985</v>
      </c>
      <c r="L784">
        <v>0</v>
      </c>
      <c r="M784" t="s">
        <v>660</v>
      </c>
    </row>
    <row r="785" spans="1:13" x14ac:dyDescent="0.3">
      <c r="A785" t="str">
        <f t="shared" si="24"/>
        <v>9Gateshead</v>
      </c>
      <c r="B785">
        <f t="shared" si="25"/>
        <v>9</v>
      </c>
      <c r="C785" t="s">
        <v>124</v>
      </c>
      <c r="D785" t="s">
        <v>729</v>
      </c>
      <c r="E785">
        <v>1</v>
      </c>
      <c r="F785" t="s">
        <v>1876</v>
      </c>
      <c r="G785" t="s">
        <v>1881</v>
      </c>
      <c r="H785" t="s">
        <v>630</v>
      </c>
      <c r="I785" t="s">
        <v>543</v>
      </c>
      <c r="J785" t="s">
        <v>554</v>
      </c>
      <c r="K785">
        <v>324711</v>
      </c>
      <c r="L785">
        <v>24</v>
      </c>
      <c r="M785" t="s">
        <v>651</v>
      </c>
    </row>
    <row r="786" spans="1:13" x14ac:dyDescent="0.3">
      <c r="A786" t="str">
        <f t="shared" si="24"/>
        <v>10Gateshead</v>
      </c>
      <c r="B786">
        <f t="shared" si="25"/>
        <v>10</v>
      </c>
      <c r="C786" t="s">
        <v>124</v>
      </c>
      <c r="D786" t="s">
        <v>729</v>
      </c>
      <c r="E786">
        <v>1</v>
      </c>
      <c r="F786" t="s">
        <v>1876</v>
      </c>
      <c r="G786" t="s">
        <v>1882</v>
      </c>
      <c r="H786" t="s">
        <v>637</v>
      </c>
      <c r="I786" t="s">
        <v>557</v>
      </c>
      <c r="J786" t="s">
        <v>554</v>
      </c>
      <c r="K786">
        <v>100000</v>
      </c>
      <c r="L786">
        <v>0</v>
      </c>
      <c r="M786" t="s">
        <v>660</v>
      </c>
    </row>
    <row r="787" spans="1:13" x14ac:dyDescent="0.3">
      <c r="A787" t="str">
        <f t="shared" si="24"/>
        <v>11Gateshead</v>
      </c>
      <c r="B787">
        <f t="shared" si="25"/>
        <v>11</v>
      </c>
      <c r="C787" t="s">
        <v>124</v>
      </c>
      <c r="D787" t="s">
        <v>729</v>
      </c>
      <c r="E787">
        <v>1</v>
      </c>
      <c r="F787" t="s">
        <v>1876</v>
      </c>
      <c r="G787" t="s">
        <v>1882</v>
      </c>
      <c r="H787" t="s">
        <v>637</v>
      </c>
      <c r="I787" t="s">
        <v>557</v>
      </c>
      <c r="J787" t="s">
        <v>532</v>
      </c>
      <c r="K787">
        <v>100000</v>
      </c>
      <c r="L787">
        <v>0</v>
      </c>
      <c r="M787" t="s">
        <v>660</v>
      </c>
    </row>
    <row r="788" spans="1:13" x14ac:dyDescent="0.3">
      <c r="A788" t="str">
        <f t="shared" si="24"/>
        <v>12Gateshead</v>
      </c>
      <c r="B788">
        <f t="shared" si="25"/>
        <v>12</v>
      </c>
      <c r="C788" t="s">
        <v>124</v>
      </c>
      <c r="D788" t="s">
        <v>729</v>
      </c>
      <c r="E788">
        <v>1</v>
      </c>
      <c r="F788" t="s">
        <v>1876</v>
      </c>
      <c r="G788" t="s">
        <v>1883</v>
      </c>
      <c r="H788" t="s">
        <v>588</v>
      </c>
      <c r="I788" t="s">
        <v>557</v>
      </c>
      <c r="J788" t="s">
        <v>532</v>
      </c>
      <c r="K788">
        <v>49500</v>
      </c>
      <c r="L788">
        <v>0</v>
      </c>
      <c r="M788" t="s">
        <v>660</v>
      </c>
    </row>
    <row r="789" spans="1:13" x14ac:dyDescent="0.3">
      <c r="A789" t="str">
        <f t="shared" si="24"/>
        <v>13Gateshead</v>
      </c>
      <c r="B789">
        <f t="shared" si="25"/>
        <v>13</v>
      </c>
      <c r="C789" t="s">
        <v>124</v>
      </c>
      <c r="D789" t="s">
        <v>729</v>
      </c>
      <c r="E789">
        <v>1</v>
      </c>
      <c r="F789" t="s">
        <v>1876</v>
      </c>
      <c r="G789" t="s">
        <v>1884</v>
      </c>
      <c r="H789" t="s">
        <v>619</v>
      </c>
      <c r="I789" t="s">
        <v>541</v>
      </c>
      <c r="J789" t="s">
        <v>532</v>
      </c>
      <c r="K789">
        <v>188022</v>
      </c>
      <c r="L789">
        <v>8881</v>
      </c>
      <c r="M789" t="s">
        <v>657</v>
      </c>
    </row>
    <row r="790" spans="1:13" x14ac:dyDescent="0.3">
      <c r="A790" t="str">
        <f t="shared" si="24"/>
        <v>14Gateshead</v>
      </c>
      <c r="B790">
        <f t="shared" si="25"/>
        <v>14</v>
      </c>
      <c r="C790" t="s">
        <v>124</v>
      </c>
      <c r="D790" t="s">
        <v>729</v>
      </c>
      <c r="E790">
        <v>1</v>
      </c>
      <c r="F790" t="s">
        <v>1876</v>
      </c>
      <c r="G790" t="s">
        <v>1885</v>
      </c>
      <c r="H790" t="s">
        <v>605</v>
      </c>
      <c r="I790" t="s">
        <v>620</v>
      </c>
      <c r="J790" t="s">
        <v>554</v>
      </c>
      <c r="K790">
        <v>50000</v>
      </c>
      <c r="L790">
        <v>0</v>
      </c>
      <c r="M790" t="s">
        <v>660</v>
      </c>
    </row>
    <row r="791" spans="1:13" x14ac:dyDescent="0.3">
      <c r="A791" t="str">
        <f t="shared" si="24"/>
        <v>15Gateshead</v>
      </c>
      <c r="B791">
        <f t="shared" si="25"/>
        <v>15</v>
      </c>
      <c r="C791" t="s">
        <v>124</v>
      </c>
      <c r="D791" t="s">
        <v>729</v>
      </c>
      <c r="E791">
        <v>1</v>
      </c>
      <c r="F791" t="s">
        <v>1876</v>
      </c>
      <c r="G791" t="s">
        <v>1883</v>
      </c>
      <c r="H791" t="s">
        <v>588</v>
      </c>
      <c r="I791" t="s">
        <v>557</v>
      </c>
      <c r="J791" t="s">
        <v>554</v>
      </c>
      <c r="K791">
        <v>33000</v>
      </c>
      <c r="L791">
        <v>0</v>
      </c>
      <c r="M791" t="s">
        <v>660</v>
      </c>
    </row>
    <row r="792" spans="1:13" x14ac:dyDescent="0.3">
      <c r="A792" t="str">
        <f t="shared" si="24"/>
        <v>16Gateshead</v>
      </c>
      <c r="B792">
        <f t="shared" si="25"/>
        <v>16</v>
      </c>
      <c r="C792" t="s">
        <v>124</v>
      </c>
      <c r="D792" t="s">
        <v>729</v>
      </c>
      <c r="E792">
        <v>1</v>
      </c>
      <c r="F792" t="s">
        <v>1876</v>
      </c>
      <c r="G792" t="s">
        <v>1884</v>
      </c>
      <c r="H792" t="s">
        <v>619</v>
      </c>
      <c r="I792" t="s">
        <v>541</v>
      </c>
      <c r="J792" t="s">
        <v>554</v>
      </c>
      <c r="K792">
        <v>83176</v>
      </c>
      <c r="L792">
        <v>3930</v>
      </c>
      <c r="M792" t="s">
        <v>657</v>
      </c>
    </row>
    <row r="793" spans="1:13" x14ac:dyDescent="0.3">
      <c r="A793" t="str">
        <f t="shared" si="24"/>
        <v>1Medway</v>
      </c>
      <c r="B793">
        <f t="shared" si="25"/>
        <v>1</v>
      </c>
      <c r="C793" t="s">
        <v>190</v>
      </c>
      <c r="D793" t="s">
        <v>683</v>
      </c>
      <c r="E793">
        <v>34</v>
      </c>
      <c r="F793" t="s">
        <v>1886</v>
      </c>
      <c r="G793" t="s">
        <v>1887</v>
      </c>
      <c r="H793" t="s">
        <v>638</v>
      </c>
      <c r="I793" t="s">
        <v>604</v>
      </c>
      <c r="J793" t="s">
        <v>554</v>
      </c>
      <c r="K793">
        <v>2082633</v>
      </c>
      <c r="L793">
        <v>40</v>
      </c>
      <c r="M793" t="s">
        <v>663</v>
      </c>
    </row>
    <row r="794" spans="1:13" x14ac:dyDescent="0.3">
      <c r="A794" t="str">
        <f t="shared" si="24"/>
        <v>2Medway</v>
      </c>
      <c r="B794">
        <f t="shared" si="25"/>
        <v>2</v>
      </c>
      <c r="C794" t="s">
        <v>190</v>
      </c>
      <c r="D794" t="s">
        <v>683</v>
      </c>
      <c r="E794">
        <v>35</v>
      </c>
      <c r="F794" t="s">
        <v>1888</v>
      </c>
      <c r="G794" t="s">
        <v>1887</v>
      </c>
      <c r="H794" t="s">
        <v>638</v>
      </c>
      <c r="I794" t="s">
        <v>604</v>
      </c>
      <c r="J794" t="s">
        <v>532</v>
      </c>
      <c r="K794">
        <v>125000</v>
      </c>
      <c r="L794">
        <v>8</v>
      </c>
      <c r="M794" t="s">
        <v>663</v>
      </c>
    </row>
    <row r="795" spans="1:13" x14ac:dyDescent="0.3">
      <c r="A795" t="str">
        <f t="shared" si="24"/>
        <v>3Medway</v>
      </c>
      <c r="B795">
        <f t="shared" si="25"/>
        <v>3</v>
      </c>
      <c r="C795" t="s">
        <v>190</v>
      </c>
      <c r="D795" t="s">
        <v>683</v>
      </c>
      <c r="E795">
        <v>36</v>
      </c>
      <c r="F795" t="s">
        <v>1889</v>
      </c>
      <c r="G795" t="s">
        <v>1887</v>
      </c>
      <c r="H795" t="s">
        <v>638</v>
      </c>
      <c r="I795" t="s">
        <v>604</v>
      </c>
      <c r="J795" t="s">
        <v>532</v>
      </c>
      <c r="K795">
        <v>125000</v>
      </c>
      <c r="L795">
        <v>4</v>
      </c>
      <c r="M795" t="s">
        <v>663</v>
      </c>
    </row>
    <row r="796" spans="1:13" x14ac:dyDescent="0.3">
      <c r="A796" t="str">
        <f t="shared" si="24"/>
        <v>4Medway</v>
      </c>
      <c r="B796">
        <f t="shared" si="25"/>
        <v>4</v>
      </c>
      <c r="C796" t="s">
        <v>190</v>
      </c>
      <c r="D796" t="s">
        <v>683</v>
      </c>
      <c r="E796">
        <v>37</v>
      </c>
      <c r="F796" t="s">
        <v>1890</v>
      </c>
      <c r="G796" t="s">
        <v>1891</v>
      </c>
      <c r="H796" t="s">
        <v>631</v>
      </c>
      <c r="I796" t="s">
        <v>544</v>
      </c>
      <c r="J796" t="s">
        <v>532</v>
      </c>
      <c r="K796">
        <v>120000</v>
      </c>
      <c r="L796">
        <v>60</v>
      </c>
      <c r="M796" t="s">
        <v>525</v>
      </c>
    </row>
    <row r="797" spans="1:13" x14ac:dyDescent="0.3">
      <c r="A797" t="str">
        <f t="shared" si="24"/>
        <v>5Medway</v>
      </c>
      <c r="B797">
        <f t="shared" si="25"/>
        <v>5</v>
      </c>
      <c r="C797" t="s">
        <v>190</v>
      </c>
      <c r="D797" t="s">
        <v>683</v>
      </c>
      <c r="E797">
        <v>38</v>
      </c>
      <c r="F797" t="s">
        <v>1892</v>
      </c>
      <c r="G797" t="s">
        <v>1193</v>
      </c>
      <c r="H797" t="s">
        <v>619</v>
      </c>
      <c r="I797" t="s">
        <v>581</v>
      </c>
      <c r="J797" t="s">
        <v>532</v>
      </c>
      <c r="K797">
        <v>50000</v>
      </c>
      <c r="L797">
        <v>50</v>
      </c>
      <c r="M797" t="s">
        <v>657</v>
      </c>
    </row>
    <row r="798" spans="1:13" x14ac:dyDescent="0.3">
      <c r="A798" t="str">
        <f t="shared" si="24"/>
        <v>6Medway</v>
      </c>
      <c r="B798">
        <f t="shared" si="25"/>
        <v>6</v>
      </c>
      <c r="C798" t="s">
        <v>190</v>
      </c>
      <c r="D798" t="s">
        <v>683</v>
      </c>
      <c r="E798">
        <v>39</v>
      </c>
      <c r="F798" t="s">
        <v>1893</v>
      </c>
      <c r="G798" t="s">
        <v>1155</v>
      </c>
      <c r="H798" t="s">
        <v>639</v>
      </c>
      <c r="I798" t="s">
        <v>653</v>
      </c>
      <c r="J798" t="s">
        <v>532</v>
      </c>
      <c r="K798">
        <v>200000</v>
      </c>
      <c r="L798" t="s">
        <v>653</v>
      </c>
      <c r="M798" t="s">
        <v>654</v>
      </c>
    </row>
    <row r="799" spans="1:13" x14ac:dyDescent="0.3">
      <c r="A799" t="str">
        <f t="shared" si="24"/>
        <v>7Medway</v>
      </c>
      <c r="B799">
        <f t="shared" si="25"/>
        <v>7</v>
      </c>
      <c r="C799" t="s">
        <v>190</v>
      </c>
      <c r="D799" t="s">
        <v>683</v>
      </c>
      <c r="E799">
        <v>40</v>
      </c>
      <c r="F799" t="s">
        <v>1339</v>
      </c>
      <c r="G799" t="s">
        <v>1894</v>
      </c>
      <c r="H799" t="s">
        <v>613</v>
      </c>
      <c r="I799" t="s">
        <v>540</v>
      </c>
      <c r="J799" t="s">
        <v>532</v>
      </c>
      <c r="K799">
        <v>50000</v>
      </c>
      <c r="L799" t="s">
        <v>653</v>
      </c>
      <c r="M799" t="s">
        <v>660</v>
      </c>
    </row>
    <row r="800" spans="1:13" x14ac:dyDescent="0.3">
      <c r="A800" t="str">
        <f t="shared" si="24"/>
        <v>8Medway</v>
      </c>
      <c r="B800">
        <f t="shared" si="25"/>
        <v>8</v>
      </c>
      <c r="C800" t="s">
        <v>190</v>
      </c>
      <c r="D800" t="s">
        <v>683</v>
      </c>
      <c r="E800">
        <v>41</v>
      </c>
      <c r="F800" t="s">
        <v>1895</v>
      </c>
      <c r="G800" t="s">
        <v>1896</v>
      </c>
      <c r="H800" t="s">
        <v>636</v>
      </c>
      <c r="I800" t="s">
        <v>567</v>
      </c>
      <c r="J800" t="s">
        <v>532</v>
      </c>
      <c r="K800">
        <v>40000</v>
      </c>
      <c r="L800" t="s">
        <v>653</v>
      </c>
      <c r="M800" t="s">
        <v>660</v>
      </c>
    </row>
    <row r="801" spans="1:13" x14ac:dyDescent="0.3">
      <c r="A801" t="str">
        <f t="shared" si="24"/>
        <v>9Medway</v>
      </c>
      <c r="B801">
        <f t="shared" si="25"/>
        <v>9</v>
      </c>
      <c r="C801" t="s">
        <v>190</v>
      </c>
      <c r="D801" t="s">
        <v>683</v>
      </c>
      <c r="E801">
        <v>42</v>
      </c>
      <c r="F801" t="s">
        <v>1373</v>
      </c>
      <c r="G801" t="s">
        <v>1897</v>
      </c>
      <c r="H801" t="s">
        <v>528</v>
      </c>
      <c r="I801" t="s">
        <v>534</v>
      </c>
      <c r="J801" t="s">
        <v>532</v>
      </c>
      <c r="K801">
        <v>80000</v>
      </c>
      <c r="L801">
        <v>200</v>
      </c>
      <c r="M801" t="s">
        <v>682</v>
      </c>
    </row>
    <row r="802" spans="1:13" x14ac:dyDescent="0.3">
      <c r="A802" t="str">
        <f t="shared" si="24"/>
        <v>10Medway</v>
      </c>
      <c r="B802">
        <f t="shared" si="25"/>
        <v>10</v>
      </c>
      <c r="C802" t="s">
        <v>190</v>
      </c>
      <c r="D802" t="s">
        <v>683</v>
      </c>
      <c r="E802">
        <v>43</v>
      </c>
      <c r="F802" t="s">
        <v>1898</v>
      </c>
      <c r="G802" t="s">
        <v>1899</v>
      </c>
      <c r="H802" t="s">
        <v>613</v>
      </c>
      <c r="I802" t="s">
        <v>562</v>
      </c>
      <c r="J802" t="s">
        <v>532</v>
      </c>
      <c r="K802">
        <v>234501</v>
      </c>
      <c r="L802" t="s">
        <v>653</v>
      </c>
      <c r="M802" t="s">
        <v>660</v>
      </c>
    </row>
    <row r="803" spans="1:13" x14ac:dyDescent="0.3">
      <c r="A803" t="str">
        <f t="shared" si="24"/>
        <v>11Medway</v>
      </c>
      <c r="B803">
        <f t="shared" si="25"/>
        <v>11</v>
      </c>
      <c r="C803" t="s">
        <v>190</v>
      </c>
      <c r="D803" t="s">
        <v>683</v>
      </c>
      <c r="E803">
        <v>1</v>
      </c>
      <c r="F803" t="s">
        <v>1900</v>
      </c>
      <c r="G803" t="s">
        <v>1901</v>
      </c>
      <c r="H803" t="s">
        <v>550</v>
      </c>
      <c r="I803" t="s">
        <v>557</v>
      </c>
      <c r="J803" t="s">
        <v>532</v>
      </c>
      <c r="K803">
        <v>568000</v>
      </c>
      <c r="L803">
        <v>40</v>
      </c>
      <c r="M803" t="s">
        <v>660</v>
      </c>
    </row>
    <row r="804" spans="1:13" x14ac:dyDescent="0.3">
      <c r="A804" t="str">
        <f t="shared" si="24"/>
        <v>12Medway</v>
      </c>
      <c r="B804">
        <f t="shared" si="25"/>
        <v>12</v>
      </c>
      <c r="C804" t="s">
        <v>190</v>
      </c>
      <c r="D804" t="s">
        <v>683</v>
      </c>
      <c r="E804">
        <v>3</v>
      </c>
      <c r="F804" t="s">
        <v>1902</v>
      </c>
      <c r="G804" t="s">
        <v>1903</v>
      </c>
      <c r="H804" t="s">
        <v>588</v>
      </c>
      <c r="I804" t="s">
        <v>577</v>
      </c>
      <c r="J804" t="s">
        <v>532</v>
      </c>
      <c r="K804">
        <v>55001</v>
      </c>
      <c r="L804">
        <v>150</v>
      </c>
      <c r="M804" t="s">
        <v>660</v>
      </c>
    </row>
    <row r="805" spans="1:13" x14ac:dyDescent="0.3">
      <c r="A805" t="str">
        <f t="shared" si="24"/>
        <v>13Medway</v>
      </c>
      <c r="B805">
        <f t="shared" si="25"/>
        <v>13</v>
      </c>
      <c r="C805" t="s">
        <v>190</v>
      </c>
      <c r="D805" t="s">
        <v>683</v>
      </c>
      <c r="E805">
        <v>4</v>
      </c>
      <c r="F805" t="s">
        <v>1904</v>
      </c>
      <c r="G805" t="s">
        <v>1905</v>
      </c>
      <c r="H805" t="s">
        <v>588</v>
      </c>
      <c r="I805" t="s">
        <v>830</v>
      </c>
      <c r="J805" t="s">
        <v>532</v>
      </c>
      <c r="K805">
        <v>60000</v>
      </c>
      <c r="L805">
        <v>67</v>
      </c>
      <c r="M805" t="s">
        <v>660</v>
      </c>
    </row>
    <row r="806" spans="1:13" x14ac:dyDescent="0.3">
      <c r="A806" t="str">
        <f t="shared" si="24"/>
        <v>1North East Lincolnshire</v>
      </c>
      <c r="B806">
        <f t="shared" si="25"/>
        <v>1</v>
      </c>
      <c r="C806" t="s">
        <v>204</v>
      </c>
      <c r="D806" t="s">
        <v>729</v>
      </c>
      <c r="E806">
        <v>23</v>
      </c>
      <c r="F806" t="s">
        <v>1906</v>
      </c>
      <c r="G806" t="s">
        <v>1906</v>
      </c>
      <c r="H806" t="s">
        <v>630</v>
      </c>
      <c r="I806" t="s">
        <v>610</v>
      </c>
      <c r="J806" t="s">
        <v>554</v>
      </c>
      <c r="K806">
        <v>690505</v>
      </c>
      <c r="L806">
        <v>132</v>
      </c>
      <c r="M806" t="s">
        <v>651</v>
      </c>
    </row>
    <row r="807" spans="1:13" x14ac:dyDescent="0.3">
      <c r="A807" t="str">
        <f t="shared" si="24"/>
        <v>2North East Lincolnshire</v>
      </c>
      <c r="B807">
        <f t="shared" si="25"/>
        <v>2</v>
      </c>
      <c r="C807" t="s">
        <v>204</v>
      </c>
      <c r="D807" t="s">
        <v>729</v>
      </c>
      <c r="E807">
        <v>26</v>
      </c>
      <c r="F807" t="s">
        <v>639</v>
      </c>
      <c r="G807" t="s">
        <v>1907</v>
      </c>
      <c r="H807" t="s">
        <v>639</v>
      </c>
      <c r="I807" t="s">
        <v>653</v>
      </c>
      <c r="J807" t="s">
        <v>554</v>
      </c>
      <c r="K807">
        <v>132792</v>
      </c>
      <c r="L807">
        <v>3</v>
      </c>
      <c r="M807" t="s">
        <v>654</v>
      </c>
    </row>
    <row r="808" spans="1:13" x14ac:dyDescent="0.3">
      <c r="A808" t="str">
        <f t="shared" si="24"/>
        <v>3North East Lincolnshire</v>
      </c>
      <c r="B808">
        <f t="shared" si="25"/>
        <v>3</v>
      </c>
      <c r="C808" t="s">
        <v>204</v>
      </c>
      <c r="D808" t="s">
        <v>729</v>
      </c>
      <c r="E808">
        <v>27</v>
      </c>
      <c r="F808" t="s">
        <v>1908</v>
      </c>
      <c r="G808" t="s">
        <v>1908</v>
      </c>
      <c r="H808" t="s">
        <v>605</v>
      </c>
      <c r="I808" t="s">
        <v>579</v>
      </c>
      <c r="J808" t="s">
        <v>554</v>
      </c>
      <c r="K808">
        <v>59534</v>
      </c>
      <c r="L808">
        <v>0</v>
      </c>
      <c r="M808" t="s">
        <v>660</v>
      </c>
    </row>
    <row r="809" spans="1:13" x14ac:dyDescent="0.3">
      <c r="A809" t="str">
        <f t="shared" si="24"/>
        <v>4North East Lincolnshire</v>
      </c>
      <c r="B809">
        <f t="shared" si="25"/>
        <v>4</v>
      </c>
      <c r="C809" t="s">
        <v>204</v>
      </c>
      <c r="D809" t="s">
        <v>729</v>
      </c>
      <c r="E809">
        <v>28</v>
      </c>
      <c r="F809" t="s">
        <v>639</v>
      </c>
      <c r="G809" t="s">
        <v>1909</v>
      </c>
      <c r="H809" t="s">
        <v>639</v>
      </c>
      <c r="I809" t="s">
        <v>653</v>
      </c>
      <c r="J809" t="s">
        <v>554</v>
      </c>
      <c r="K809">
        <v>77256</v>
      </c>
      <c r="L809">
        <v>1</v>
      </c>
      <c r="M809" t="s">
        <v>654</v>
      </c>
    </row>
    <row r="810" spans="1:13" x14ac:dyDescent="0.3">
      <c r="A810" t="str">
        <f t="shared" si="24"/>
        <v>5North East Lincolnshire</v>
      </c>
      <c r="B810">
        <f t="shared" si="25"/>
        <v>5</v>
      </c>
      <c r="C810" t="s">
        <v>204</v>
      </c>
      <c r="D810" t="s">
        <v>729</v>
      </c>
      <c r="E810">
        <v>29</v>
      </c>
      <c r="F810" t="s">
        <v>1910</v>
      </c>
      <c r="G810" t="s">
        <v>542</v>
      </c>
      <c r="H810" t="s">
        <v>628</v>
      </c>
      <c r="I810" t="s">
        <v>542</v>
      </c>
      <c r="J810" t="s">
        <v>554</v>
      </c>
      <c r="K810">
        <v>46276</v>
      </c>
      <c r="L810">
        <v>0</v>
      </c>
      <c r="M810" t="s">
        <v>660</v>
      </c>
    </row>
    <row r="811" spans="1:13" x14ac:dyDescent="0.3">
      <c r="A811" t="str">
        <f t="shared" si="24"/>
        <v>6North East Lincolnshire</v>
      </c>
      <c r="B811">
        <f t="shared" si="25"/>
        <v>6</v>
      </c>
      <c r="C811" t="s">
        <v>204</v>
      </c>
      <c r="D811" t="s">
        <v>729</v>
      </c>
      <c r="E811">
        <v>30</v>
      </c>
      <c r="F811" t="s">
        <v>1911</v>
      </c>
      <c r="G811" t="s">
        <v>638</v>
      </c>
      <c r="H811" t="s">
        <v>638</v>
      </c>
      <c r="I811" t="s">
        <v>595</v>
      </c>
      <c r="J811" t="s">
        <v>554</v>
      </c>
      <c r="K811">
        <v>218282</v>
      </c>
      <c r="L811">
        <v>5</v>
      </c>
      <c r="M811" t="s">
        <v>663</v>
      </c>
    </row>
    <row r="812" spans="1:13" x14ac:dyDescent="0.3">
      <c r="A812" t="str">
        <f t="shared" si="24"/>
        <v>7North East Lincolnshire</v>
      </c>
      <c r="B812">
        <f t="shared" si="25"/>
        <v>7</v>
      </c>
      <c r="C812" t="s">
        <v>204</v>
      </c>
      <c r="D812" t="s">
        <v>729</v>
      </c>
      <c r="E812">
        <v>31</v>
      </c>
      <c r="F812" t="s">
        <v>632</v>
      </c>
      <c r="G812" t="s">
        <v>632</v>
      </c>
      <c r="H812" t="s">
        <v>632</v>
      </c>
      <c r="I812" t="s">
        <v>653</v>
      </c>
      <c r="J812" t="s">
        <v>554</v>
      </c>
      <c r="K812">
        <v>299788</v>
      </c>
      <c r="L812">
        <v>0</v>
      </c>
      <c r="M812" t="s">
        <v>660</v>
      </c>
    </row>
    <row r="813" spans="1:13" x14ac:dyDescent="0.3">
      <c r="A813" t="str">
        <f t="shared" si="24"/>
        <v>8North East Lincolnshire</v>
      </c>
      <c r="B813">
        <f t="shared" si="25"/>
        <v>8</v>
      </c>
      <c r="C813" t="s">
        <v>204</v>
      </c>
      <c r="D813" t="s">
        <v>729</v>
      </c>
      <c r="E813">
        <v>32</v>
      </c>
      <c r="F813" t="s">
        <v>528</v>
      </c>
      <c r="G813" t="s">
        <v>575</v>
      </c>
      <c r="H813" t="s">
        <v>528</v>
      </c>
      <c r="I813" t="s">
        <v>575</v>
      </c>
      <c r="J813" t="s">
        <v>532</v>
      </c>
      <c r="K813">
        <v>46857</v>
      </c>
      <c r="L813">
        <v>100</v>
      </c>
      <c r="M813" t="s">
        <v>682</v>
      </c>
    </row>
    <row r="814" spans="1:13" x14ac:dyDescent="0.3">
      <c r="A814" t="str">
        <f t="shared" si="24"/>
        <v>9North East Lincolnshire</v>
      </c>
      <c r="B814">
        <f t="shared" si="25"/>
        <v>9</v>
      </c>
      <c r="C814" t="s">
        <v>204</v>
      </c>
      <c r="D814" t="s">
        <v>729</v>
      </c>
      <c r="E814">
        <v>33</v>
      </c>
      <c r="F814" t="s">
        <v>1906</v>
      </c>
      <c r="G814" t="s">
        <v>1906</v>
      </c>
      <c r="H814" t="s">
        <v>630</v>
      </c>
      <c r="I814" t="s">
        <v>610</v>
      </c>
      <c r="J814" t="s">
        <v>532</v>
      </c>
      <c r="K814">
        <v>300000</v>
      </c>
      <c r="L814">
        <v>67</v>
      </c>
      <c r="M814" t="s">
        <v>651</v>
      </c>
    </row>
    <row r="815" spans="1:13" x14ac:dyDescent="0.3">
      <c r="A815" t="str">
        <f t="shared" si="24"/>
        <v>10North East Lincolnshire</v>
      </c>
      <c r="B815">
        <f t="shared" si="25"/>
        <v>10</v>
      </c>
      <c r="C815" t="s">
        <v>204</v>
      </c>
      <c r="D815" t="s">
        <v>729</v>
      </c>
      <c r="E815">
        <v>34</v>
      </c>
      <c r="F815" t="s">
        <v>1912</v>
      </c>
      <c r="G815" t="s">
        <v>571</v>
      </c>
      <c r="H815" t="s">
        <v>571</v>
      </c>
      <c r="I815" t="s">
        <v>558</v>
      </c>
      <c r="J815" t="s">
        <v>532</v>
      </c>
      <c r="K815">
        <v>58155</v>
      </c>
      <c r="L815">
        <v>350</v>
      </c>
      <c r="M815" t="s">
        <v>719</v>
      </c>
    </row>
    <row r="816" spans="1:13" x14ac:dyDescent="0.3">
      <c r="A816" t="str">
        <f t="shared" si="24"/>
        <v>11North East Lincolnshire</v>
      </c>
      <c r="B816">
        <f t="shared" si="25"/>
        <v>11</v>
      </c>
      <c r="C816" t="s">
        <v>204</v>
      </c>
      <c r="D816" t="s">
        <v>729</v>
      </c>
      <c r="E816">
        <v>35</v>
      </c>
      <c r="F816" t="s">
        <v>1913</v>
      </c>
      <c r="G816" t="s">
        <v>588</v>
      </c>
      <c r="H816" t="s">
        <v>588</v>
      </c>
      <c r="I816" t="s">
        <v>577</v>
      </c>
      <c r="J816" t="s">
        <v>532</v>
      </c>
      <c r="K816">
        <v>80000</v>
      </c>
      <c r="L816">
        <v>0</v>
      </c>
      <c r="M816" t="s">
        <v>660</v>
      </c>
    </row>
    <row r="817" spans="1:13" x14ac:dyDescent="0.3">
      <c r="A817" t="str">
        <f t="shared" si="24"/>
        <v>12North East Lincolnshire</v>
      </c>
      <c r="B817">
        <f t="shared" si="25"/>
        <v>12</v>
      </c>
      <c r="C817" t="s">
        <v>204</v>
      </c>
      <c r="D817" t="s">
        <v>729</v>
      </c>
      <c r="E817">
        <v>36</v>
      </c>
      <c r="F817" t="s">
        <v>1908</v>
      </c>
      <c r="G817" t="s">
        <v>1908</v>
      </c>
      <c r="H817" t="s">
        <v>605</v>
      </c>
      <c r="I817" t="s">
        <v>600</v>
      </c>
      <c r="J817" t="s">
        <v>532</v>
      </c>
      <c r="K817">
        <v>50000</v>
      </c>
      <c r="L817">
        <v>0</v>
      </c>
      <c r="M817" t="s">
        <v>660</v>
      </c>
    </row>
    <row r="818" spans="1:13" x14ac:dyDescent="0.3">
      <c r="A818" t="str">
        <f t="shared" si="24"/>
        <v>13North East Lincolnshire</v>
      </c>
      <c r="B818">
        <f t="shared" si="25"/>
        <v>13</v>
      </c>
      <c r="C818" t="s">
        <v>204</v>
      </c>
      <c r="D818" t="s">
        <v>729</v>
      </c>
      <c r="E818">
        <v>37</v>
      </c>
      <c r="F818" t="s">
        <v>1914</v>
      </c>
      <c r="G818" t="s">
        <v>1914</v>
      </c>
      <c r="H818" t="s">
        <v>619</v>
      </c>
      <c r="I818" t="s">
        <v>563</v>
      </c>
      <c r="J818" t="s">
        <v>532</v>
      </c>
      <c r="K818">
        <v>826727</v>
      </c>
      <c r="L818">
        <v>528</v>
      </c>
      <c r="M818" t="s">
        <v>657</v>
      </c>
    </row>
    <row r="819" spans="1:13" x14ac:dyDescent="0.3">
      <c r="A819" t="str">
        <f t="shared" si="24"/>
        <v>14North East Lincolnshire</v>
      </c>
      <c r="B819">
        <f t="shared" si="25"/>
        <v>14</v>
      </c>
      <c r="C819" t="s">
        <v>204</v>
      </c>
      <c r="D819" t="s">
        <v>729</v>
      </c>
      <c r="E819">
        <v>38</v>
      </c>
      <c r="F819" t="s">
        <v>639</v>
      </c>
      <c r="G819" t="s">
        <v>639</v>
      </c>
      <c r="H819" t="s">
        <v>639</v>
      </c>
      <c r="I819" t="s">
        <v>653</v>
      </c>
      <c r="J819" t="s">
        <v>532</v>
      </c>
      <c r="K819">
        <v>88629</v>
      </c>
      <c r="L819">
        <v>2</v>
      </c>
      <c r="M819" t="s">
        <v>654</v>
      </c>
    </row>
    <row r="820" spans="1:13" x14ac:dyDescent="0.3">
      <c r="A820" t="str">
        <f t="shared" si="24"/>
        <v>15North East Lincolnshire</v>
      </c>
      <c r="B820">
        <f t="shared" si="25"/>
        <v>15</v>
      </c>
      <c r="C820" t="s">
        <v>204</v>
      </c>
      <c r="D820" t="s">
        <v>729</v>
      </c>
      <c r="E820">
        <v>39</v>
      </c>
      <c r="F820" t="s">
        <v>542</v>
      </c>
      <c r="G820" t="s">
        <v>628</v>
      </c>
      <c r="H820" t="s">
        <v>628</v>
      </c>
      <c r="I820" t="s">
        <v>542</v>
      </c>
      <c r="J820" t="s">
        <v>532</v>
      </c>
      <c r="K820">
        <v>108236</v>
      </c>
      <c r="L820">
        <v>0</v>
      </c>
      <c r="M820" t="s">
        <v>660</v>
      </c>
    </row>
    <row r="821" spans="1:13" x14ac:dyDescent="0.3">
      <c r="A821" t="str">
        <f t="shared" si="24"/>
        <v>16North East Lincolnshire</v>
      </c>
      <c r="B821">
        <f t="shared" si="25"/>
        <v>16</v>
      </c>
      <c r="C821" t="s">
        <v>204</v>
      </c>
      <c r="D821" t="s">
        <v>729</v>
      </c>
      <c r="E821">
        <v>41</v>
      </c>
      <c r="F821" t="s">
        <v>1915</v>
      </c>
      <c r="G821" t="s">
        <v>1916</v>
      </c>
      <c r="H821" t="s">
        <v>638</v>
      </c>
      <c r="I821" t="s">
        <v>595</v>
      </c>
      <c r="J821" t="s">
        <v>532</v>
      </c>
      <c r="K821">
        <v>324396</v>
      </c>
      <c r="L821">
        <v>9</v>
      </c>
      <c r="M821" t="s">
        <v>663</v>
      </c>
    </row>
    <row r="822" spans="1:13" x14ac:dyDescent="0.3">
      <c r="A822" t="str">
        <f t="shared" si="24"/>
        <v>1Leeds</v>
      </c>
      <c r="B822">
        <f t="shared" si="25"/>
        <v>1</v>
      </c>
      <c r="C822" t="s">
        <v>174</v>
      </c>
      <c r="D822" t="s">
        <v>729</v>
      </c>
      <c r="E822">
        <v>451</v>
      </c>
      <c r="F822" t="s">
        <v>1917</v>
      </c>
      <c r="G822" t="s">
        <v>1918</v>
      </c>
      <c r="H822" t="s">
        <v>619</v>
      </c>
      <c r="I822" t="s">
        <v>541</v>
      </c>
      <c r="J822" t="s">
        <v>532</v>
      </c>
      <c r="K822">
        <v>763900</v>
      </c>
      <c r="L822">
        <v>31565</v>
      </c>
      <c r="M822" t="s">
        <v>657</v>
      </c>
    </row>
    <row r="823" spans="1:13" x14ac:dyDescent="0.3">
      <c r="A823" t="str">
        <f t="shared" si="24"/>
        <v>2Leeds</v>
      </c>
      <c r="B823">
        <f t="shared" si="25"/>
        <v>2</v>
      </c>
      <c r="C823" t="s">
        <v>174</v>
      </c>
      <c r="D823" t="s">
        <v>729</v>
      </c>
      <c r="E823">
        <v>452</v>
      </c>
      <c r="F823" t="s">
        <v>1919</v>
      </c>
      <c r="G823" t="s">
        <v>1920</v>
      </c>
      <c r="H823" t="s">
        <v>638</v>
      </c>
      <c r="I823" t="s">
        <v>595</v>
      </c>
      <c r="J823" t="s">
        <v>532</v>
      </c>
      <c r="K823">
        <v>5036289</v>
      </c>
      <c r="L823">
        <v>135</v>
      </c>
      <c r="M823" t="s">
        <v>663</v>
      </c>
    </row>
    <row r="824" spans="1:13" x14ac:dyDescent="0.3">
      <c r="A824" t="str">
        <f t="shared" si="24"/>
        <v>3Leeds</v>
      </c>
      <c r="B824">
        <f t="shared" si="25"/>
        <v>3</v>
      </c>
      <c r="C824" t="s">
        <v>174</v>
      </c>
      <c r="D824" t="s">
        <v>729</v>
      </c>
      <c r="E824">
        <v>453</v>
      </c>
      <c r="F824" t="s">
        <v>1921</v>
      </c>
      <c r="G824" t="s">
        <v>1921</v>
      </c>
      <c r="H824" t="s">
        <v>613</v>
      </c>
      <c r="I824" t="s">
        <v>580</v>
      </c>
      <c r="J824" t="s">
        <v>532</v>
      </c>
      <c r="K824">
        <v>1593100</v>
      </c>
      <c r="L824">
        <v>24.5</v>
      </c>
      <c r="M824" t="s">
        <v>660</v>
      </c>
    </row>
    <row r="825" spans="1:13" x14ac:dyDescent="0.3">
      <c r="A825" t="str">
        <f t="shared" si="24"/>
        <v>4Leeds</v>
      </c>
      <c r="B825">
        <f t="shared" si="25"/>
        <v>4</v>
      </c>
      <c r="C825" t="s">
        <v>174</v>
      </c>
      <c r="D825" t="s">
        <v>729</v>
      </c>
      <c r="E825">
        <v>461</v>
      </c>
      <c r="F825" t="s">
        <v>1922</v>
      </c>
      <c r="G825" t="s">
        <v>1923</v>
      </c>
      <c r="H825" t="s">
        <v>631</v>
      </c>
      <c r="I825" t="s">
        <v>622</v>
      </c>
      <c r="J825" t="s">
        <v>554</v>
      </c>
      <c r="K825">
        <v>4652506</v>
      </c>
      <c r="L825">
        <v>913</v>
      </c>
      <c r="M825" t="s">
        <v>525</v>
      </c>
    </row>
    <row r="826" spans="1:13" x14ac:dyDescent="0.3">
      <c r="A826" t="str">
        <f t="shared" si="24"/>
        <v>5Leeds</v>
      </c>
      <c r="B826">
        <f t="shared" si="25"/>
        <v>5</v>
      </c>
      <c r="C826" t="s">
        <v>174</v>
      </c>
      <c r="D826" t="s">
        <v>729</v>
      </c>
      <c r="E826">
        <v>462</v>
      </c>
      <c r="F826" t="s">
        <v>1924</v>
      </c>
      <c r="G826" t="s">
        <v>1925</v>
      </c>
      <c r="H826" t="s">
        <v>631</v>
      </c>
      <c r="I826" t="s">
        <v>617</v>
      </c>
      <c r="J826" t="s">
        <v>554</v>
      </c>
      <c r="K826">
        <v>203331.99999999997</v>
      </c>
      <c r="L826">
        <v>315</v>
      </c>
      <c r="M826" t="s">
        <v>525</v>
      </c>
    </row>
    <row r="827" spans="1:13" x14ac:dyDescent="0.3">
      <c r="A827" t="str">
        <f t="shared" si="24"/>
        <v>6Leeds</v>
      </c>
      <c r="B827">
        <f t="shared" si="25"/>
        <v>6</v>
      </c>
      <c r="C827" t="s">
        <v>174</v>
      </c>
      <c r="D827" t="s">
        <v>729</v>
      </c>
      <c r="E827">
        <v>463</v>
      </c>
      <c r="F827" t="s">
        <v>1926</v>
      </c>
      <c r="G827" t="s">
        <v>1927</v>
      </c>
      <c r="H827" t="s">
        <v>638</v>
      </c>
      <c r="I827" t="s">
        <v>612</v>
      </c>
      <c r="J827" t="s">
        <v>554</v>
      </c>
      <c r="K827">
        <v>702512.05999999994</v>
      </c>
      <c r="L827">
        <v>146.25</v>
      </c>
      <c r="M827" t="s">
        <v>663</v>
      </c>
    </row>
    <row r="828" spans="1:13" x14ac:dyDescent="0.3">
      <c r="A828" t="str">
        <f t="shared" si="24"/>
        <v>7Leeds</v>
      </c>
      <c r="B828">
        <f t="shared" si="25"/>
        <v>7</v>
      </c>
      <c r="C828" t="s">
        <v>174</v>
      </c>
      <c r="D828" t="s">
        <v>729</v>
      </c>
      <c r="E828">
        <v>464</v>
      </c>
      <c r="F828" t="s">
        <v>1928</v>
      </c>
      <c r="G828" t="s">
        <v>1929</v>
      </c>
      <c r="H828" t="s">
        <v>638</v>
      </c>
      <c r="I828" t="s">
        <v>618</v>
      </c>
      <c r="J828" t="s">
        <v>554</v>
      </c>
      <c r="K828">
        <v>555923.92123999994</v>
      </c>
      <c r="L828">
        <v>115.75</v>
      </c>
      <c r="M828" t="s">
        <v>663</v>
      </c>
    </row>
    <row r="829" spans="1:13" x14ac:dyDescent="0.3">
      <c r="A829" t="str">
        <f t="shared" si="24"/>
        <v>8Leeds</v>
      </c>
      <c r="B829">
        <f t="shared" si="25"/>
        <v>8</v>
      </c>
      <c r="C829" t="s">
        <v>174</v>
      </c>
      <c r="D829" t="s">
        <v>729</v>
      </c>
      <c r="E829">
        <v>465</v>
      </c>
      <c r="F829" t="s">
        <v>1930</v>
      </c>
      <c r="G829" t="s">
        <v>1931</v>
      </c>
      <c r="H829" t="s">
        <v>613</v>
      </c>
      <c r="I829" t="s">
        <v>580</v>
      </c>
      <c r="J829" t="s">
        <v>554</v>
      </c>
      <c r="K829">
        <v>1016660</v>
      </c>
      <c r="L829" t="s">
        <v>653</v>
      </c>
      <c r="M829" t="s">
        <v>660</v>
      </c>
    </row>
    <row r="830" spans="1:13" x14ac:dyDescent="0.3">
      <c r="A830" t="str">
        <f t="shared" si="24"/>
        <v>9Leeds</v>
      </c>
      <c r="B830">
        <f t="shared" si="25"/>
        <v>9</v>
      </c>
      <c r="C830" t="s">
        <v>174</v>
      </c>
      <c r="D830" t="s">
        <v>729</v>
      </c>
      <c r="E830">
        <v>466</v>
      </c>
      <c r="F830" t="s">
        <v>1932</v>
      </c>
      <c r="G830" t="s">
        <v>1933</v>
      </c>
      <c r="H830" t="s">
        <v>557</v>
      </c>
      <c r="I830" t="s">
        <v>653</v>
      </c>
      <c r="J830" t="s">
        <v>554</v>
      </c>
      <c r="K830">
        <v>38633.079999999994</v>
      </c>
      <c r="L830" t="s">
        <v>653</v>
      </c>
      <c r="M830" t="s">
        <v>660</v>
      </c>
    </row>
    <row r="831" spans="1:13" x14ac:dyDescent="0.3">
      <c r="A831" t="str">
        <f t="shared" si="24"/>
        <v>10Leeds</v>
      </c>
      <c r="B831">
        <f t="shared" si="25"/>
        <v>10</v>
      </c>
      <c r="C831" t="s">
        <v>174</v>
      </c>
      <c r="D831" t="s">
        <v>729</v>
      </c>
      <c r="E831">
        <v>467</v>
      </c>
      <c r="F831" t="s">
        <v>1934</v>
      </c>
      <c r="G831" t="s">
        <v>1935</v>
      </c>
      <c r="H831" t="s">
        <v>623</v>
      </c>
      <c r="I831" t="s">
        <v>653</v>
      </c>
      <c r="J831" t="s">
        <v>554</v>
      </c>
      <c r="K831">
        <v>87432.76</v>
      </c>
      <c r="L831" t="s">
        <v>653</v>
      </c>
      <c r="M831" t="s">
        <v>660</v>
      </c>
    </row>
    <row r="832" spans="1:13" x14ac:dyDescent="0.3">
      <c r="A832" t="str">
        <f t="shared" si="24"/>
        <v>1Brighton and Hove</v>
      </c>
      <c r="B832">
        <f t="shared" si="25"/>
        <v>1</v>
      </c>
      <c r="C832" t="s">
        <v>66</v>
      </c>
      <c r="D832" t="s">
        <v>683</v>
      </c>
      <c r="E832">
        <v>45</v>
      </c>
      <c r="F832" t="s">
        <v>1936</v>
      </c>
      <c r="G832" t="s">
        <v>1937</v>
      </c>
      <c r="H832" t="s">
        <v>557</v>
      </c>
      <c r="I832" t="s">
        <v>653</v>
      </c>
      <c r="J832" t="s">
        <v>532</v>
      </c>
      <c r="K832">
        <v>339312</v>
      </c>
      <c r="L832" t="s">
        <v>653</v>
      </c>
      <c r="M832" t="s">
        <v>660</v>
      </c>
    </row>
    <row r="833" spans="1:13" x14ac:dyDescent="0.3">
      <c r="A833" t="str">
        <f t="shared" si="24"/>
        <v>2Brighton and Hove</v>
      </c>
      <c r="B833">
        <f t="shared" si="25"/>
        <v>2</v>
      </c>
      <c r="C833" t="s">
        <v>66</v>
      </c>
      <c r="D833" t="s">
        <v>683</v>
      </c>
      <c r="E833">
        <v>46</v>
      </c>
      <c r="F833" t="s">
        <v>1938</v>
      </c>
      <c r="G833" t="s">
        <v>1689</v>
      </c>
      <c r="H833" t="s">
        <v>630</v>
      </c>
      <c r="I833" t="s">
        <v>543</v>
      </c>
      <c r="J833" t="s">
        <v>554</v>
      </c>
      <c r="K833">
        <v>1320000</v>
      </c>
      <c r="L833">
        <v>16</v>
      </c>
      <c r="M833" t="s">
        <v>651</v>
      </c>
    </row>
    <row r="834" spans="1:13" x14ac:dyDescent="0.3">
      <c r="A834" t="str">
        <f t="shared" si="24"/>
        <v>3Brighton and Hove</v>
      </c>
      <c r="B834">
        <f t="shared" si="25"/>
        <v>3</v>
      </c>
      <c r="C834" t="s">
        <v>66</v>
      </c>
      <c r="D834" t="s">
        <v>683</v>
      </c>
      <c r="E834">
        <v>47</v>
      </c>
      <c r="F834" t="s">
        <v>1939</v>
      </c>
      <c r="G834" t="s">
        <v>1689</v>
      </c>
      <c r="H834" t="s">
        <v>630</v>
      </c>
      <c r="I834" t="s">
        <v>543</v>
      </c>
      <c r="J834" t="s">
        <v>532</v>
      </c>
      <c r="K834">
        <v>150000</v>
      </c>
      <c r="L834">
        <v>2</v>
      </c>
      <c r="M834" t="s">
        <v>651</v>
      </c>
    </row>
    <row r="835" spans="1:13" x14ac:dyDescent="0.3">
      <c r="A835" t="str">
        <f t="shared" ref="A835:A898" si="26">B835&amp;C835</f>
        <v>4Brighton and Hove</v>
      </c>
      <c r="B835">
        <f t="shared" ref="B835:B898" si="27">IF(C835=C834, B834+1, 1)</f>
        <v>4</v>
      </c>
      <c r="C835" t="s">
        <v>66</v>
      </c>
      <c r="D835" t="s">
        <v>683</v>
      </c>
      <c r="E835">
        <v>48</v>
      </c>
      <c r="F835" t="s">
        <v>1940</v>
      </c>
      <c r="G835" t="s">
        <v>1689</v>
      </c>
      <c r="H835" t="s">
        <v>630</v>
      </c>
      <c r="I835" t="s">
        <v>543</v>
      </c>
      <c r="J835" t="s">
        <v>532</v>
      </c>
      <c r="K835">
        <v>845681</v>
      </c>
      <c r="L835">
        <v>16</v>
      </c>
      <c r="M835" t="s">
        <v>651</v>
      </c>
    </row>
    <row r="836" spans="1:13" x14ac:dyDescent="0.3">
      <c r="A836" t="str">
        <f t="shared" si="26"/>
        <v>5Brighton and Hove</v>
      </c>
      <c r="B836">
        <f t="shared" si="27"/>
        <v>5</v>
      </c>
      <c r="C836" t="s">
        <v>66</v>
      </c>
      <c r="D836" t="s">
        <v>683</v>
      </c>
      <c r="E836">
        <v>49</v>
      </c>
      <c r="F836" t="s">
        <v>1941</v>
      </c>
      <c r="G836" t="s">
        <v>1942</v>
      </c>
      <c r="H836" t="s">
        <v>557</v>
      </c>
      <c r="I836" t="s">
        <v>653</v>
      </c>
      <c r="J836" t="s">
        <v>554</v>
      </c>
      <c r="K836">
        <v>110400</v>
      </c>
      <c r="L836" t="s">
        <v>653</v>
      </c>
      <c r="M836" t="s">
        <v>660</v>
      </c>
    </row>
    <row r="837" spans="1:13" x14ac:dyDescent="0.3">
      <c r="A837" t="str">
        <f t="shared" si="26"/>
        <v>6Brighton and Hove</v>
      </c>
      <c r="B837">
        <f t="shared" si="27"/>
        <v>6</v>
      </c>
      <c r="C837" t="s">
        <v>66</v>
      </c>
      <c r="D837" t="s">
        <v>683</v>
      </c>
      <c r="E837">
        <v>50</v>
      </c>
      <c r="F837" t="s">
        <v>1943</v>
      </c>
      <c r="G837" t="s">
        <v>1944</v>
      </c>
      <c r="H837" t="s">
        <v>619</v>
      </c>
      <c r="I837" t="s">
        <v>541</v>
      </c>
      <c r="J837" t="s">
        <v>554</v>
      </c>
      <c r="K837">
        <v>132000</v>
      </c>
      <c r="L837">
        <v>40</v>
      </c>
      <c r="M837" t="s">
        <v>657</v>
      </c>
    </row>
    <row r="838" spans="1:13" x14ac:dyDescent="0.3">
      <c r="A838" t="str">
        <f t="shared" si="26"/>
        <v>7Brighton and Hove</v>
      </c>
      <c r="B838">
        <f t="shared" si="27"/>
        <v>7</v>
      </c>
      <c r="C838" t="s">
        <v>66</v>
      </c>
      <c r="D838" t="s">
        <v>683</v>
      </c>
      <c r="E838">
        <v>51</v>
      </c>
      <c r="F838" t="s">
        <v>1945</v>
      </c>
      <c r="G838" t="s">
        <v>1946</v>
      </c>
      <c r="H838" t="s">
        <v>557</v>
      </c>
      <c r="I838" t="s">
        <v>653</v>
      </c>
      <c r="J838" t="s">
        <v>554</v>
      </c>
      <c r="K838">
        <v>114921</v>
      </c>
      <c r="L838" t="s">
        <v>653</v>
      </c>
      <c r="M838" t="s">
        <v>660</v>
      </c>
    </row>
    <row r="839" spans="1:13" x14ac:dyDescent="0.3">
      <c r="A839" t="str">
        <f t="shared" si="26"/>
        <v>8Brighton and Hove</v>
      </c>
      <c r="B839">
        <f t="shared" si="27"/>
        <v>8</v>
      </c>
      <c r="C839" t="s">
        <v>66</v>
      </c>
      <c r="D839" t="s">
        <v>683</v>
      </c>
      <c r="E839">
        <v>53</v>
      </c>
      <c r="F839" t="s">
        <v>1943</v>
      </c>
      <c r="G839" t="s">
        <v>1947</v>
      </c>
      <c r="H839" t="s">
        <v>619</v>
      </c>
      <c r="I839" t="s">
        <v>541</v>
      </c>
      <c r="J839" t="s">
        <v>532</v>
      </c>
      <c r="K839">
        <v>375260</v>
      </c>
      <c r="L839">
        <v>330</v>
      </c>
      <c r="M839" t="s">
        <v>657</v>
      </c>
    </row>
    <row r="840" spans="1:13" x14ac:dyDescent="0.3">
      <c r="A840" t="str">
        <f t="shared" si="26"/>
        <v>9Brighton and Hove</v>
      </c>
      <c r="B840">
        <f t="shared" si="27"/>
        <v>9</v>
      </c>
      <c r="C840" t="s">
        <v>66</v>
      </c>
      <c r="D840" t="s">
        <v>683</v>
      </c>
      <c r="E840">
        <v>54</v>
      </c>
      <c r="F840" t="s">
        <v>1940</v>
      </c>
      <c r="G840" t="s">
        <v>1948</v>
      </c>
      <c r="H840" t="s">
        <v>638</v>
      </c>
      <c r="I840" t="s">
        <v>595</v>
      </c>
      <c r="J840" t="s">
        <v>532</v>
      </c>
      <c r="K840">
        <v>500000</v>
      </c>
      <c r="L840">
        <v>9</v>
      </c>
      <c r="M840" t="s">
        <v>663</v>
      </c>
    </row>
    <row r="841" spans="1:13" x14ac:dyDescent="0.3">
      <c r="A841" t="str">
        <f t="shared" si="26"/>
        <v>10Brighton and Hove</v>
      </c>
      <c r="B841">
        <f t="shared" si="27"/>
        <v>10</v>
      </c>
      <c r="C841" t="s">
        <v>66</v>
      </c>
      <c r="D841" t="s">
        <v>683</v>
      </c>
      <c r="E841">
        <v>59</v>
      </c>
      <c r="F841" t="s">
        <v>988</v>
      </c>
      <c r="G841" t="s">
        <v>988</v>
      </c>
      <c r="H841" t="s">
        <v>613</v>
      </c>
      <c r="I841" t="s">
        <v>591</v>
      </c>
      <c r="J841" t="s">
        <v>554</v>
      </c>
      <c r="K841">
        <v>704871</v>
      </c>
      <c r="L841">
        <v>0</v>
      </c>
      <c r="M841" t="s">
        <v>660</v>
      </c>
    </row>
    <row r="842" spans="1:13" x14ac:dyDescent="0.3">
      <c r="A842" t="str">
        <f t="shared" si="26"/>
        <v>1Westminster</v>
      </c>
      <c r="B842">
        <f t="shared" si="27"/>
        <v>1</v>
      </c>
      <c r="C842" t="s">
        <v>322</v>
      </c>
      <c r="D842" t="s">
        <v>648</v>
      </c>
      <c r="E842">
        <v>34</v>
      </c>
      <c r="F842" t="s">
        <v>1949</v>
      </c>
      <c r="G842" t="s">
        <v>836</v>
      </c>
      <c r="H842" t="s">
        <v>630</v>
      </c>
      <c r="I842" t="s">
        <v>565</v>
      </c>
      <c r="J842" t="s">
        <v>532</v>
      </c>
      <c r="K842">
        <v>1194492</v>
      </c>
      <c r="L842">
        <v>30</v>
      </c>
      <c r="M842" t="s">
        <v>651</v>
      </c>
    </row>
    <row r="843" spans="1:13" x14ac:dyDescent="0.3">
      <c r="A843" t="str">
        <f t="shared" si="26"/>
        <v>2Westminster</v>
      </c>
      <c r="B843">
        <f t="shared" si="27"/>
        <v>2</v>
      </c>
      <c r="C843" t="s">
        <v>322</v>
      </c>
      <c r="D843" t="s">
        <v>648</v>
      </c>
      <c r="E843">
        <v>37</v>
      </c>
      <c r="F843" t="s">
        <v>837</v>
      </c>
      <c r="G843" t="s">
        <v>838</v>
      </c>
      <c r="H843" t="s">
        <v>631</v>
      </c>
      <c r="I843" t="s">
        <v>544</v>
      </c>
      <c r="J843" t="s">
        <v>554</v>
      </c>
      <c r="K843">
        <v>270878</v>
      </c>
      <c r="L843">
        <v>97</v>
      </c>
      <c r="M843" t="s">
        <v>525</v>
      </c>
    </row>
    <row r="844" spans="1:13" x14ac:dyDescent="0.3">
      <c r="A844" t="str">
        <f t="shared" si="26"/>
        <v>3Westminster</v>
      </c>
      <c r="B844">
        <f t="shared" si="27"/>
        <v>3</v>
      </c>
      <c r="C844" t="s">
        <v>322</v>
      </c>
      <c r="D844" t="s">
        <v>648</v>
      </c>
      <c r="E844">
        <v>38</v>
      </c>
      <c r="F844" t="s">
        <v>1950</v>
      </c>
      <c r="G844" t="s">
        <v>1951</v>
      </c>
      <c r="H844" t="s">
        <v>588</v>
      </c>
      <c r="I844" t="s">
        <v>830</v>
      </c>
      <c r="J844" t="s">
        <v>554</v>
      </c>
      <c r="K844">
        <v>577122</v>
      </c>
      <c r="L844">
        <v>8</v>
      </c>
      <c r="M844" t="s">
        <v>660</v>
      </c>
    </row>
    <row r="845" spans="1:13" x14ac:dyDescent="0.3">
      <c r="A845" t="str">
        <f t="shared" si="26"/>
        <v>4Westminster</v>
      </c>
      <c r="B845">
        <f t="shared" si="27"/>
        <v>4</v>
      </c>
      <c r="C845" t="s">
        <v>322</v>
      </c>
      <c r="D845" t="s">
        <v>648</v>
      </c>
      <c r="E845">
        <v>35</v>
      </c>
      <c r="F845" t="s">
        <v>1952</v>
      </c>
      <c r="G845" t="s">
        <v>1953</v>
      </c>
      <c r="H845" t="s">
        <v>619</v>
      </c>
      <c r="I845" t="s">
        <v>581</v>
      </c>
      <c r="J845" t="s">
        <v>532</v>
      </c>
      <c r="K845">
        <v>2929449</v>
      </c>
      <c r="L845">
        <v>135255</v>
      </c>
      <c r="M845" t="s">
        <v>657</v>
      </c>
    </row>
    <row r="846" spans="1:13" x14ac:dyDescent="0.3">
      <c r="A846" t="str">
        <f t="shared" si="26"/>
        <v>5Westminster</v>
      </c>
      <c r="B846">
        <f t="shared" si="27"/>
        <v>5</v>
      </c>
      <c r="C846" t="s">
        <v>322</v>
      </c>
      <c r="D846" t="s">
        <v>648</v>
      </c>
      <c r="E846">
        <v>36</v>
      </c>
      <c r="F846" t="s">
        <v>1954</v>
      </c>
      <c r="G846" t="s">
        <v>842</v>
      </c>
      <c r="H846" t="s">
        <v>639</v>
      </c>
      <c r="I846" t="s">
        <v>557</v>
      </c>
      <c r="J846" t="s">
        <v>554</v>
      </c>
      <c r="K846">
        <v>252000</v>
      </c>
      <c r="L846">
        <v>4</v>
      </c>
      <c r="M846" t="s">
        <v>654</v>
      </c>
    </row>
    <row r="847" spans="1:13" x14ac:dyDescent="0.3">
      <c r="A847" t="str">
        <f t="shared" si="26"/>
        <v>6Westminster</v>
      </c>
      <c r="B847">
        <f t="shared" si="27"/>
        <v>6</v>
      </c>
      <c r="C847" t="s">
        <v>322</v>
      </c>
      <c r="D847" t="s">
        <v>648</v>
      </c>
      <c r="E847">
        <v>37</v>
      </c>
      <c r="F847" t="s">
        <v>843</v>
      </c>
      <c r="G847" t="s">
        <v>844</v>
      </c>
      <c r="H847" t="s">
        <v>844</v>
      </c>
      <c r="J847" t="s">
        <v>554</v>
      </c>
      <c r="K847">
        <v>186022</v>
      </c>
      <c r="L847">
        <v>0</v>
      </c>
      <c r="M847" t="s">
        <v>660</v>
      </c>
    </row>
    <row r="848" spans="1:13" x14ac:dyDescent="0.3">
      <c r="A848" t="str">
        <f t="shared" si="26"/>
        <v>7Westminster</v>
      </c>
      <c r="B848">
        <f t="shared" si="27"/>
        <v>7</v>
      </c>
      <c r="C848" t="s">
        <v>322</v>
      </c>
      <c r="D848" t="s">
        <v>648</v>
      </c>
      <c r="E848">
        <v>38</v>
      </c>
      <c r="F848" t="s">
        <v>847</v>
      </c>
      <c r="G848" t="s">
        <v>848</v>
      </c>
      <c r="H848" t="s">
        <v>630</v>
      </c>
      <c r="I848" t="s">
        <v>543</v>
      </c>
      <c r="J848" t="s">
        <v>554</v>
      </c>
      <c r="K848">
        <v>120574</v>
      </c>
      <c r="L848">
        <v>57</v>
      </c>
      <c r="M848" t="s">
        <v>651</v>
      </c>
    </row>
    <row r="849" spans="1:13" x14ac:dyDescent="0.3">
      <c r="A849" t="str">
        <f t="shared" si="26"/>
        <v>8Westminster</v>
      </c>
      <c r="B849">
        <f t="shared" si="27"/>
        <v>8</v>
      </c>
      <c r="C849" t="s">
        <v>322</v>
      </c>
      <c r="D849" t="s">
        <v>648</v>
      </c>
      <c r="E849">
        <v>39</v>
      </c>
      <c r="F849" t="s">
        <v>849</v>
      </c>
      <c r="G849" t="s">
        <v>850</v>
      </c>
      <c r="H849" t="s">
        <v>613</v>
      </c>
      <c r="I849" t="s">
        <v>580</v>
      </c>
      <c r="J849" t="s">
        <v>554</v>
      </c>
      <c r="K849">
        <v>220584</v>
      </c>
      <c r="L849" t="s">
        <v>653</v>
      </c>
      <c r="M849" t="s">
        <v>660</v>
      </c>
    </row>
    <row r="850" spans="1:13" x14ac:dyDescent="0.3">
      <c r="A850" t="str">
        <f t="shared" si="26"/>
        <v>9Westminster</v>
      </c>
      <c r="B850">
        <f t="shared" si="27"/>
        <v>9</v>
      </c>
      <c r="C850" t="s">
        <v>322</v>
      </c>
      <c r="D850" t="s">
        <v>648</v>
      </c>
      <c r="E850">
        <v>40</v>
      </c>
      <c r="F850" t="s">
        <v>851</v>
      </c>
      <c r="G850" t="s">
        <v>852</v>
      </c>
      <c r="H850" t="s">
        <v>639</v>
      </c>
      <c r="I850" t="s">
        <v>570</v>
      </c>
      <c r="J850" t="s">
        <v>554</v>
      </c>
      <c r="K850">
        <v>50500</v>
      </c>
      <c r="L850">
        <v>1</v>
      </c>
      <c r="M850" t="s">
        <v>654</v>
      </c>
    </row>
    <row r="851" spans="1:13" x14ac:dyDescent="0.3">
      <c r="A851" t="str">
        <f t="shared" si="26"/>
        <v>1Derbyshire</v>
      </c>
      <c r="B851">
        <f t="shared" si="27"/>
        <v>1</v>
      </c>
      <c r="C851" t="s">
        <v>104</v>
      </c>
      <c r="D851" t="s">
        <v>673</v>
      </c>
      <c r="E851">
        <v>18</v>
      </c>
      <c r="F851" t="s">
        <v>1955</v>
      </c>
      <c r="G851" t="s">
        <v>1956</v>
      </c>
      <c r="H851" t="s">
        <v>613</v>
      </c>
      <c r="I851" t="s">
        <v>621</v>
      </c>
      <c r="J851" t="s">
        <v>532</v>
      </c>
      <c r="K851">
        <v>100401</v>
      </c>
      <c r="L851">
        <v>1</v>
      </c>
      <c r="M851" t="s">
        <v>660</v>
      </c>
    </row>
    <row r="852" spans="1:13" x14ac:dyDescent="0.3">
      <c r="A852" t="str">
        <f t="shared" si="26"/>
        <v>2Derbyshire</v>
      </c>
      <c r="B852">
        <f t="shared" si="27"/>
        <v>2</v>
      </c>
      <c r="C852" t="s">
        <v>104</v>
      </c>
      <c r="D852" t="s">
        <v>673</v>
      </c>
      <c r="E852">
        <v>10</v>
      </c>
      <c r="F852" t="s">
        <v>1015</v>
      </c>
      <c r="G852" t="s">
        <v>1957</v>
      </c>
      <c r="H852" t="s">
        <v>588</v>
      </c>
      <c r="I852" t="s">
        <v>577</v>
      </c>
      <c r="J852" t="s">
        <v>532</v>
      </c>
      <c r="K852">
        <v>100000</v>
      </c>
      <c r="L852">
        <v>1080</v>
      </c>
      <c r="M852" t="s">
        <v>660</v>
      </c>
    </row>
    <row r="853" spans="1:13" x14ac:dyDescent="0.3">
      <c r="A853" t="str">
        <f t="shared" si="26"/>
        <v>3Derbyshire</v>
      </c>
      <c r="B853">
        <f t="shared" si="27"/>
        <v>3</v>
      </c>
      <c r="C853" t="s">
        <v>104</v>
      </c>
      <c r="D853" t="s">
        <v>673</v>
      </c>
      <c r="E853">
        <v>7</v>
      </c>
      <c r="F853" t="s">
        <v>1017</v>
      </c>
      <c r="G853" t="s">
        <v>1958</v>
      </c>
      <c r="H853" t="s">
        <v>639</v>
      </c>
      <c r="I853" t="s">
        <v>653</v>
      </c>
      <c r="J853" t="s">
        <v>532</v>
      </c>
      <c r="K853">
        <v>608162</v>
      </c>
      <c r="L853">
        <v>15</v>
      </c>
      <c r="M853" t="s">
        <v>654</v>
      </c>
    </row>
    <row r="854" spans="1:13" x14ac:dyDescent="0.3">
      <c r="A854" t="str">
        <f t="shared" si="26"/>
        <v>4Derbyshire</v>
      </c>
      <c r="B854">
        <f t="shared" si="27"/>
        <v>4</v>
      </c>
      <c r="C854" t="s">
        <v>104</v>
      </c>
      <c r="D854" t="s">
        <v>673</v>
      </c>
      <c r="E854">
        <v>10</v>
      </c>
      <c r="F854" t="s">
        <v>1959</v>
      </c>
      <c r="G854" t="s">
        <v>1960</v>
      </c>
      <c r="H854" t="s">
        <v>639</v>
      </c>
      <c r="I854" t="s">
        <v>653</v>
      </c>
      <c r="J854" t="s">
        <v>532</v>
      </c>
      <c r="K854">
        <v>120770</v>
      </c>
      <c r="L854">
        <v>2</v>
      </c>
      <c r="M854" t="s">
        <v>654</v>
      </c>
    </row>
    <row r="855" spans="1:13" x14ac:dyDescent="0.3">
      <c r="A855" t="str">
        <f t="shared" si="26"/>
        <v>5Derbyshire</v>
      </c>
      <c r="B855">
        <f t="shared" si="27"/>
        <v>5</v>
      </c>
      <c r="C855" t="s">
        <v>104</v>
      </c>
      <c r="D855" t="s">
        <v>673</v>
      </c>
      <c r="E855">
        <v>11</v>
      </c>
      <c r="F855" t="s">
        <v>1961</v>
      </c>
      <c r="G855" t="s">
        <v>1962</v>
      </c>
      <c r="H855" t="s">
        <v>638</v>
      </c>
      <c r="I855" t="s">
        <v>612</v>
      </c>
      <c r="J855" t="s">
        <v>532</v>
      </c>
      <c r="K855">
        <v>2265009</v>
      </c>
      <c r="L855">
        <v>688</v>
      </c>
      <c r="M855" t="s">
        <v>663</v>
      </c>
    </row>
    <row r="856" spans="1:13" x14ac:dyDescent="0.3">
      <c r="A856" t="str">
        <f t="shared" si="26"/>
        <v>6Derbyshire</v>
      </c>
      <c r="B856">
        <f t="shared" si="27"/>
        <v>6</v>
      </c>
      <c r="C856" t="s">
        <v>104</v>
      </c>
      <c r="D856" t="s">
        <v>673</v>
      </c>
      <c r="E856">
        <v>12</v>
      </c>
      <c r="F856" t="s">
        <v>1963</v>
      </c>
      <c r="G856" t="s">
        <v>1964</v>
      </c>
      <c r="H856" t="s">
        <v>619</v>
      </c>
      <c r="I856" t="s">
        <v>563</v>
      </c>
      <c r="J856" t="s">
        <v>532</v>
      </c>
      <c r="K856">
        <v>2995696</v>
      </c>
      <c r="L856">
        <v>115000</v>
      </c>
      <c r="M856" t="s">
        <v>657</v>
      </c>
    </row>
    <row r="857" spans="1:13" x14ac:dyDescent="0.3">
      <c r="A857" t="str">
        <f t="shared" si="26"/>
        <v>7Derbyshire</v>
      </c>
      <c r="B857">
        <f t="shared" si="27"/>
        <v>7</v>
      </c>
      <c r="C857" t="s">
        <v>104</v>
      </c>
      <c r="D857" t="s">
        <v>673</v>
      </c>
      <c r="E857">
        <v>18</v>
      </c>
      <c r="F857" t="s">
        <v>1020</v>
      </c>
      <c r="G857" t="s">
        <v>1965</v>
      </c>
      <c r="H857" t="s">
        <v>639</v>
      </c>
      <c r="I857" t="s">
        <v>653</v>
      </c>
      <c r="J857" t="s">
        <v>532</v>
      </c>
      <c r="K857">
        <v>100000</v>
      </c>
      <c r="L857">
        <v>0</v>
      </c>
      <c r="M857" t="s">
        <v>654</v>
      </c>
    </row>
    <row r="858" spans="1:13" x14ac:dyDescent="0.3">
      <c r="A858" t="str">
        <f t="shared" si="26"/>
        <v>8Derbyshire</v>
      </c>
      <c r="B858">
        <f t="shared" si="27"/>
        <v>8</v>
      </c>
      <c r="C858" t="s">
        <v>104</v>
      </c>
      <c r="D858" t="s">
        <v>673</v>
      </c>
      <c r="E858">
        <v>10</v>
      </c>
      <c r="F858" t="s">
        <v>1966</v>
      </c>
      <c r="G858" t="s">
        <v>1967</v>
      </c>
      <c r="H858" t="s">
        <v>639</v>
      </c>
      <c r="I858" t="s">
        <v>653</v>
      </c>
      <c r="J858" t="s">
        <v>532</v>
      </c>
      <c r="K858">
        <v>75672</v>
      </c>
      <c r="L858">
        <v>2</v>
      </c>
      <c r="M858" t="s">
        <v>654</v>
      </c>
    </row>
    <row r="859" spans="1:13" x14ac:dyDescent="0.3">
      <c r="A859" t="str">
        <f t="shared" si="26"/>
        <v>9Derbyshire</v>
      </c>
      <c r="B859">
        <f t="shared" si="27"/>
        <v>9</v>
      </c>
      <c r="C859" t="s">
        <v>104</v>
      </c>
      <c r="D859" t="s">
        <v>673</v>
      </c>
      <c r="E859">
        <v>10</v>
      </c>
      <c r="F859" t="s">
        <v>1968</v>
      </c>
      <c r="G859" t="s">
        <v>1969</v>
      </c>
      <c r="H859" t="s">
        <v>639</v>
      </c>
      <c r="I859" t="s">
        <v>653</v>
      </c>
      <c r="J859" t="s">
        <v>532</v>
      </c>
      <c r="K859">
        <v>84259</v>
      </c>
      <c r="L859">
        <v>1</v>
      </c>
      <c r="M859" t="s">
        <v>654</v>
      </c>
    </row>
    <row r="860" spans="1:13" x14ac:dyDescent="0.3">
      <c r="A860" t="str">
        <f t="shared" si="26"/>
        <v>10Derbyshire</v>
      </c>
      <c r="B860">
        <f t="shared" si="27"/>
        <v>10</v>
      </c>
      <c r="C860" t="s">
        <v>104</v>
      </c>
      <c r="D860" t="s">
        <v>673</v>
      </c>
      <c r="E860">
        <v>10</v>
      </c>
      <c r="F860" t="s">
        <v>1970</v>
      </c>
      <c r="G860" t="s">
        <v>1971</v>
      </c>
      <c r="H860" t="s">
        <v>639</v>
      </c>
      <c r="I860" t="s">
        <v>653</v>
      </c>
      <c r="J860" t="s">
        <v>532</v>
      </c>
      <c r="K860">
        <v>331154</v>
      </c>
      <c r="L860">
        <v>8</v>
      </c>
      <c r="M860" t="s">
        <v>654</v>
      </c>
    </row>
    <row r="861" spans="1:13" x14ac:dyDescent="0.3">
      <c r="A861" t="str">
        <f t="shared" si="26"/>
        <v>11Derbyshire</v>
      </c>
      <c r="B861">
        <f t="shared" si="27"/>
        <v>11</v>
      </c>
      <c r="C861" t="s">
        <v>104</v>
      </c>
      <c r="D861" t="s">
        <v>673</v>
      </c>
      <c r="E861">
        <v>10</v>
      </c>
      <c r="F861" t="s">
        <v>1972</v>
      </c>
      <c r="G861" t="s">
        <v>1971</v>
      </c>
      <c r="H861" t="s">
        <v>639</v>
      </c>
      <c r="I861" t="s">
        <v>653</v>
      </c>
      <c r="J861" t="s">
        <v>532</v>
      </c>
      <c r="K861">
        <v>679694</v>
      </c>
      <c r="L861">
        <v>17</v>
      </c>
      <c r="M861" t="s">
        <v>654</v>
      </c>
    </row>
    <row r="862" spans="1:13" x14ac:dyDescent="0.3">
      <c r="A862" t="str">
        <f t="shared" si="26"/>
        <v>12Derbyshire</v>
      </c>
      <c r="B862">
        <f t="shared" si="27"/>
        <v>12</v>
      </c>
      <c r="C862" t="s">
        <v>104</v>
      </c>
      <c r="D862" t="s">
        <v>673</v>
      </c>
      <c r="E862">
        <v>16</v>
      </c>
      <c r="F862" t="s">
        <v>1973</v>
      </c>
      <c r="G862" t="s">
        <v>1974</v>
      </c>
      <c r="H862" t="s">
        <v>639</v>
      </c>
      <c r="I862" t="s">
        <v>653</v>
      </c>
      <c r="J862" t="s">
        <v>532</v>
      </c>
      <c r="K862">
        <v>62890</v>
      </c>
      <c r="L862">
        <v>2</v>
      </c>
      <c r="M862" t="s">
        <v>654</v>
      </c>
    </row>
    <row r="863" spans="1:13" x14ac:dyDescent="0.3">
      <c r="A863" t="str">
        <f t="shared" si="26"/>
        <v>13Derbyshire</v>
      </c>
      <c r="B863">
        <f t="shared" si="27"/>
        <v>13</v>
      </c>
      <c r="C863" t="s">
        <v>104</v>
      </c>
      <c r="D863" t="s">
        <v>673</v>
      </c>
      <c r="E863">
        <v>15</v>
      </c>
      <c r="F863" t="s">
        <v>1975</v>
      </c>
      <c r="G863" t="s">
        <v>1976</v>
      </c>
      <c r="H863" t="s">
        <v>639</v>
      </c>
      <c r="I863" t="s">
        <v>653</v>
      </c>
      <c r="J863" t="s">
        <v>532</v>
      </c>
      <c r="K863">
        <v>115732</v>
      </c>
      <c r="L863">
        <v>1</v>
      </c>
      <c r="M863" t="s">
        <v>654</v>
      </c>
    </row>
    <row r="864" spans="1:13" x14ac:dyDescent="0.3">
      <c r="A864" t="str">
        <f t="shared" si="26"/>
        <v>14Derbyshire</v>
      </c>
      <c r="B864">
        <f t="shared" si="27"/>
        <v>14</v>
      </c>
      <c r="C864" t="s">
        <v>104</v>
      </c>
      <c r="D864" t="s">
        <v>673</v>
      </c>
      <c r="E864" t="s">
        <v>653</v>
      </c>
      <c r="F864" t="s">
        <v>1011</v>
      </c>
      <c r="G864" t="s">
        <v>1977</v>
      </c>
      <c r="H864" t="s">
        <v>605</v>
      </c>
      <c r="I864" t="s">
        <v>579</v>
      </c>
      <c r="J864" t="s">
        <v>554</v>
      </c>
      <c r="K864">
        <v>380000</v>
      </c>
      <c r="L864">
        <v>6.84</v>
      </c>
      <c r="M864" t="s">
        <v>660</v>
      </c>
    </row>
    <row r="865" spans="1:13" x14ac:dyDescent="0.3">
      <c r="A865" t="str">
        <f t="shared" si="26"/>
        <v>15Derbyshire</v>
      </c>
      <c r="B865">
        <f t="shared" si="27"/>
        <v>15</v>
      </c>
      <c r="C865" t="s">
        <v>104</v>
      </c>
      <c r="D865" t="s">
        <v>673</v>
      </c>
      <c r="E865" t="s">
        <v>653</v>
      </c>
      <c r="F865" t="s">
        <v>1955</v>
      </c>
      <c r="G865" t="s">
        <v>1956</v>
      </c>
      <c r="H865" t="s">
        <v>613</v>
      </c>
      <c r="I865" t="s">
        <v>580</v>
      </c>
      <c r="J865" t="s">
        <v>554</v>
      </c>
      <c r="K865">
        <v>322698</v>
      </c>
      <c r="L865">
        <v>4.5599999999999996</v>
      </c>
      <c r="M865" t="s">
        <v>660</v>
      </c>
    </row>
    <row r="866" spans="1:13" x14ac:dyDescent="0.3">
      <c r="A866" t="str">
        <f t="shared" si="26"/>
        <v>16Derbyshire</v>
      </c>
      <c r="B866">
        <f t="shared" si="27"/>
        <v>16</v>
      </c>
      <c r="C866" t="s">
        <v>104</v>
      </c>
      <c r="D866" t="s">
        <v>673</v>
      </c>
      <c r="E866" t="s">
        <v>653</v>
      </c>
      <c r="F866" t="s">
        <v>1015</v>
      </c>
      <c r="G866" t="s">
        <v>1957</v>
      </c>
      <c r="H866" t="s">
        <v>613</v>
      </c>
      <c r="I866" t="s">
        <v>601</v>
      </c>
      <c r="J866" t="s">
        <v>554</v>
      </c>
      <c r="K866">
        <v>8000</v>
      </c>
      <c r="L866">
        <v>1.52</v>
      </c>
      <c r="M866" t="s">
        <v>660</v>
      </c>
    </row>
    <row r="867" spans="1:13" x14ac:dyDescent="0.3">
      <c r="A867" t="str">
        <f t="shared" si="26"/>
        <v>17Derbyshire</v>
      </c>
      <c r="B867">
        <f t="shared" si="27"/>
        <v>17</v>
      </c>
      <c r="C867" t="s">
        <v>104</v>
      </c>
      <c r="D867" t="s">
        <v>673</v>
      </c>
      <c r="E867" t="s">
        <v>653</v>
      </c>
      <c r="F867" t="s">
        <v>1017</v>
      </c>
      <c r="G867" t="s">
        <v>1958</v>
      </c>
      <c r="H867" t="s">
        <v>613</v>
      </c>
      <c r="I867" t="s">
        <v>540</v>
      </c>
      <c r="J867" t="s">
        <v>554</v>
      </c>
      <c r="K867">
        <v>81125</v>
      </c>
      <c r="L867">
        <v>492</v>
      </c>
      <c r="M867" t="s">
        <v>660</v>
      </c>
    </row>
    <row r="868" spans="1:13" x14ac:dyDescent="0.3">
      <c r="A868" t="str">
        <f t="shared" si="26"/>
        <v>18Derbyshire</v>
      </c>
      <c r="B868">
        <f t="shared" si="27"/>
        <v>18</v>
      </c>
      <c r="C868" t="s">
        <v>104</v>
      </c>
      <c r="D868" t="s">
        <v>673</v>
      </c>
      <c r="E868" t="s">
        <v>653</v>
      </c>
      <c r="F868" t="s">
        <v>781</v>
      </c>
      <c r="G868" t="s">
        <v>1978</v>
      </c>
      <c r="H868" t="s">
        <v>613</v>
      </c>
      <c r="I868" t="s">
        <v>557</v>
      </c>
      <c r="J868" t="s">
        <v>554</v>
      </c>
      <c r="K868">
        <v>304000</v>
      </c>
      <c r="L868">
        <v>0</v>
      </c>
      <c r="M868" t="s">
        <v>660</v>
      </c>
    </row>
    <row r="869" spans="1:13" x14ac:dyDescent="0.3">
      <c r="A869" t="str">
        <f t="shared" si="26"/>
        <v>19Derbyshire</v>
      </c>
      <c r="B869">
        <f t="shared" si="27"/>
        <v>19</v>
      </c>
      <c r="C869" t="s">
        <v>104</v>
      </c>
      <c r="D869" t="s">
        <v>673</v>
      </c>
      <c r="E869" t="s">
        <v>653</v>
      </c>
      <c r="F869" t="s">
        <v>1961</v>
      </c>
      <c r="G869" t="s">
        <v>1962</v>
      </c>
      <c r="H869" t="s">
        <v>631</v>
      </c>
      <c r="I869" t="s">
        <v>611</v>
      </c>
      <c r="J869" t="s">
        <v>554</v>
      </c>
      <c r="K869">
        <v>570000</v>
      </c>
      <c r="L869">
        <v>395</v>
      </c>
      <c r="M869" t="s">
        <v>525</v>
      </c>
    </row>
    <row r="870" spans="1:13" x14ac:dyDescent="0.3">
      <c r="A870" t="str">
        <f t="shared" si="26"/>
        <v>20Derbyshire</v>
      </c>
      <c r="B870">
        <f t="shared" si="27"/>
        <v>20</v>
      </c>
      <c r="C870" t="s">
        <v>104</v>
      </c>
      <c r="D870" t="s">
        <v>673</v>
      </c>
      <c r="E870" t="s">
        <v>653</v>
      </c>
      <c r="F870" t="s">
        <v>1963</v>
      </c>
      <c r="G870" t="s">
        <v>1964</v>
      </c>
      <c r="H870" t="s">
        <v>588</v>
      </c>
      <c r="I870" t="s">
        <v>577</v>
      </c>
      <c r="J870" t="s">
        <v>554</v>
      </c>
      <c r="K870">
        <v>213526</v>
      </c>
      <c r="L870">
        <v>592</v>
      </c>
      <c r="M870" t="s">
        <v>660</v>
      </c>
    </row>
    <row r="871" spans="1:13" x14ac:dyDescent="0.3">
      <c r="A871" t="str">
        <f t="shared" si="26"/>
        <v>21Derbyshire</v>
      </c>
      <c r="B871">
        <f t="shared" si="27"/>
        <v>21</v>
      </c>
      <c r="C871" t="s">
        <v>104</v>
      </c>
      <c r="D871" t="s">
        <v>673</v>
      </c>
      <c r="E871">
        <v>18</v>
      </c>
      <c r="F871" t="s">
        <v>1979</v>
      </c>
      <c r="G871" t="s">
        <v>575</v>
      </c>
      <c r="H871" t="s">
        <v>628</v>
      </c>
      <c r="I871" t="s">
        <v>582</v>
      </c>
      <c r="J871" t="s">
        <v>532</v>
      </c>
      <c r="K871">
        <v>600000</v>
      </c>
      <c r="L871">
        <v>0</v>
      </c>
      <c r="M871" t="s">
        <v>660</v>
      </c>
    </row>
    <row r="872" spans="1:13" x14ac:dyDescent="0.3">
      <c r="A872" t="str">
        <f t="shared" si="26"/>
        <v>22Derbyshire</v>
      </c>
      <c r="B872">
        <f t="shared" si="27"/>
        <v>22</v>
      </c>
      <c r="C872" t="s">
        <v>104</v>
      </c>
      <c r="D872" t="s">
        <v>673</v>
      </c>
      <c r="E872">
        <v>24</v>
      </c>
      <c r="F872" t="s">
        <v>1980</v>
      </c>
      <c r="G872" t="s">
        <v>1969</v>
      </c>
      <c r="H872" t="s">
        <v>605</v>
      </c>
      <c r="I872" t="s">
        <v>539</v>
      </c>
      <c r="J872" t="s">
        <v>532</v>
      </c>
      <c r="K872">
        <v>80000</v>
      </c>
      <c r="L872">
        <v>0</v>
      </c>
      <c r="M872" t="s">
        <v>660</v>
      </c>
    </row>
    <row r="873" spans="1:13" x14ac:dyDescent="0.3">
      <c r="A873" t="str">
        <f t="shared" si="26"/>
        <v>23Derbyshire</v>
      </c>
      <c r="B873">
        <f t="shared" si="27"/>
        <v>23</v>
      </c>
      <c r="C873" t="s">
        <v>104</v>
      </c>
      <c r="D873" t="s">
        <v>673</v>
      </c>
      <c r="E873">
        <v>25</v>
      </c>
      <c r="F873" t="s">
        <v>1981</v>
      </c>
      <c r="G873" t="s">
        <v>1982</v>
      </c>
      <c r="H873" t="s">
        <v>628</v>
      </c>
      <c r="I873" t="s">
        <v>542</v>
      </c>
      <c r="J873" t="s">
        <v>532</v>
      </c>
      <c r="K873">
        <v>30000</v>
      </c>
      <c r="L873">
        <v>0</v>
      </c>
      <c r="M873" t="s">
        <v>660</v>
      </c>
    </row>
    <row r="874" spans="1:13" x14ac:dyDescent="0.3">
      <c r="A874" t="str">
        <f t="shared" si="26"/>
        <v>24Derbyshire</v>
      </c>
      <c r="B874">
        <f t="shared" si="27"/>
        <v>24</v>
      </c>
      <c r="C874" t="s">
        <v>104</v>
      </c>
      <c r="D874" t="s">
        <v>673</v>
      </c>
      <c r="E874">
        <v>26</v>
      </c>
      <c r="F874" t="s">
        <v>1036</v>
      </c>
      <c r="G874" t="s">
        <v>1983</v>
      </c>
      <c r="H874" t="s">
        <v>639</v>
      </c>
      <c r="I874" t="s">
        <v>587</v>
      </c>
      <c r="J874" t="s">
        <v>554</v>
      </c>
      <c r="K874">
        <v>190000</v>
      </c>
      <c r="L874">
        <v>3.04</v>
      </c>
      <c r="M874" t="s">
        <v>654</v>
      </c>
    </row>
    <row r="875" spans="1:13" x14ac:dyDescent="0.3">
      <c r="A875" t="str">
        <f t="shared" si="26"/>
        <v>25Derbyshire</v>
      </c>
      <c r="B875">
        <f t="shared" si="27"/>
        <v>25</v>
      </c>
      <c r="C875" t="s">
        <v>104</v>
      </c>
      <c r="D875" t="s">
        <v>673</v>
      </c>
      <c r="E875">
        <v>27</v>
      </c>
      <c r="F875" t="s">
        <v>1034</v>
      </c>
      <c r="G875" t="s">
        <v>1984</v>
      </c>
      <c r="H875" t="s">
        <v>630</v>
      </c>
      <c r="I875" t="s">
        <v>557</v>
      </c>
      <c r="J875" t="s">
        <v>554</v>
      </c>
      <c r="K875">
        <v>1520000</v>
      </c>
      <c r="L875">
        <v>306</v>
      </c>
      <c r="M875" t="s">
        <v>651</v>
      </c>
    </row>
    <row r="876" spans="1:13" x14ac:dyDescent="0.3">
      <c r="A876" t="str">
        <f t="shared" si="26"/>
        <v>26Derbyshire</v>
      </c>
      <c r="B876">
        <f t="shared" si="27"/>
        <v>26</v>
      </c>
      <c r="C876" t="s">
        <v>104</v>
      </c>
      <c r="D876" t="s">
        <v>673</v>
      </c>
      <c r="E876">
        <v>28</v>
      </c>
      <c r="F876" t="s">
        <v>1026</v>
      </c>
      <c r="G876" t="s">
        <v>1027</v>
      </c>
      <c r="H876" t="s">
        <v>605</v>
      </c>
      <c r="I876" t="s">
        <v>539</v>
      </c>
      <c r="J876" t="s">
        <v>554</v>
      </c>
      <c r="K876">
        <v>380000</v>
      </c>
      <c r="L876">
        <v>0</v>
      </c>
      <c r="M876" t="s">
        <v>660</v>
      </c>
    </row>
    <row r="877" spans="1:13" x14ac:dyDescent="0.3">
      <c r="A877" t="str">
        <f t="shared" si="26"/>
        <v>27Derbyshire</v>
      </c>
      <c r="B877">
        <f t="shared" si="27"/>
        <v>27</v>
      </c>
      <c r="C877" t="s">
        <v>104</v>
      </c>
      <c r="D877" t="s">
        <v>673</v>
      </c>
      <c r="E877">
        <v>29</v>
      </c>
      <c r="F877" t="s">
        <v>1030</v>
      </c>
      <c r="G877" t="s">
        <v>1031</v>
      </c>
      <c r="H877" t="s">
        <v>613</v>
      </c>
      <c r="I877" t="s">
        <v>540</v>
      </c>
      <c r="J877" t="s">
        <v>554</v>
      </c>
      <c r="K877">
        <v>615600</v>
      </c>
      <c r="L877">
        <v>0</v>
      </c>
      <c r="M877" t="s">
        <v>660</v>
      </c>
    </row>
    <row r="878" spans="1:13" x14ac:dyDescent="0.3">
      <c r="A878" t="str">
        <f t="shared" si="26"/>
        <v>28Derbyshire</v>
      </c>
      <c r="B878">
        <f t="shared" si="27"/>
        <v>28</v>
      </c>
      <c r="C878" t="s">
        <v>104</v>
      </c>
      <c r="D878" t="s">
        <v>673</v>
      </c>
      <c r="E878">
        <v>30</v>
      </c>
      <c r="F878" t="s">
        <v>1985</v>
      </c>
      <c r="G878" t="s">
        <v>1986</v>
      </c>
      <c r="H878" t="s">
        <v>630</v>
      </c>
      <c r="I878" t="s">
        <v>610</v>
      </c>
      <c r="J878" t="s">
        <v>554</v>
      </c>
      <c r="K878">
        <v>380000</v>
      </c>
      <c r="L878">
        <v>18</v>
      </c>
      <c r="M878" t="s">
        <v>651</v>
      </c>
    </row>
    <row r="879" spans="1:13" x14ac:dyDescent="0.3">
      <c r="A879" t="str">
        <f t="shared" si="26"/>
        <v>29Derbyshire</v>
      </c>
      <c r="B879">
        <f t="shared" si="27"/>
        <v>29</v>
      </c>
      <c r="C879" t="s">
        <v>104</v>
      </c>
      <c r="D879" t="s">
        <v>673</v>
      </c>
      <c r="E879">
        <v>31</v>
      </c>
      <c r="F879" t="s">
        <v>1987</v>
      </c>
      <c r="G879" t="s">
        <v>1988</v>
      </c>
      <c r="H879" t="s">
        <v>630</v>
      </c>
      <c r="I879" t="s">
        <v>610</v>
      </c>
      <c r="J879" t="s">
        <v>554</v>
      </c>
      <c r="K879">
        <v>228000</v>
      </c>
      <c r="L879">
        <v>76</v>
      </c>
      <c r="M879" t="s">
        <v>651</v>
      </c>
    </row>
    <row r="880" spans="1:13" x14ac:dyDescent="0.3">
      <c r="A880" t="str">
        <f t="shared" si="26"/>
        <v>30Derbyshire</v>
      </c>
      <c r="B880">
        <f t="shared" si="27"/>
        <v>30</v>
      </c>
      <c r="C880" t="s">
        <v>104</v>
      </c>
      <c r="D880" t="s">
        <v>673</v>
      </c>
      <c r="E880">
        <v>32</v>
      </c>
      <c r="F880" t="s">
        <v>1985</v>
      </c>
      <c r="G880" t="s">
        <v>1033</v>
      </c>
      <c r="H880" t="s">
        <v>557</v>
      </c>
      <c r="J880" t="s">
        <v>554</v>
      </c>
      <c r="K880">
        <v>1140000</v>
      </c>
      <c r="L880">
        <v>0</v>
      </c>
      <c r="M880" t="s">
        <v>660</v>
      </c>
    </row>
    <row r="881" spans="1:13" x14ac:dyDescent="0.3">
      <c r="A881" t="str">
        <f t="shared" si="26"/>
        <v>31Derbyshire</v>
      </c>
      <c r="B881">
        <f t="shared" si="27"/>
        <v>31</v>
      </c>
      <c r="C881" t="s">
        <v>104</v>
      </c>
      <c r="D881" t="s">
        <v>673</v>
      </c>
      <c r="E881">
        <v>33</v>
      </c>
      <c r="F881" t="s">
        <v>1022</v>
      </c>
      <c r="G881" t="s">
        <v>1023</v>
      </c>
      <c r="H881" t="s">
        <v>613</v>
      </c>
      <c r="I881" t="s">
        <v>540</v>
      </c>
      <c r="J881" t="s">
        <v>554</v>
      </c>
      <c r="K881">
        <v>753784</v>
      </c>
      <c r="L881">
        <v>0</v>
      </c>
      <c r="M881" t="s">
        <v>660</v>
      </c>
    </row>
    <row r="882" spans="1:13" x14ac:dyDescent="0.3">
      <c r="A882" t="str">
        <f t="shared" si="26"/>
        <v>32Derbyshire</v>
      </c>
      <c r="B882">
        <f t="shared" si="27"/>
        <v>32</v>
      </c>
      <c r="C882" t="s">
        <v>104</v>
      </c>
      <c r="D882" t="s">
        <v>673</v>
      </c>
      <c r="E882">
        <v>34</v>
      </c>
      <c r="F882" t="s">
        <v>1024</v>
      </c>
      <c r="G882" t="s">
        <v>1989</v>
      </c>
      <c r="H882" t="s">
        <v>528</v>
      </c>
      <c r="I882" t="s">
        <v>575</v>
      </c>
      <c r="J882" t="s">
        <v>554</v>
      </c>
      <c r="K882">
        <v>152000</v>
      </c>
      <c r="L882">
        <v>0</v>
      </c>
      <c r="M882" t="s">
        <v>682</v>
      </c>
    </row>
    <row r="883" spans="1:13" x14ac:dyDescent="0.3">
      <c r="A883" t="str">
        <f t="shared" si="26"/>
        <v>1Lambeth</v>
      </c>
      <c r="B883">
        <f t="shared" si="27"/>
        <v>1</v>
      </c>
      <c r="C883" t="s">
        <v>170</v>
      </c>
      <c r="D883" t="s">
        <v>648</v>
      </c>
      <c r="E883">
        <v>26</v>
      </c>
      <c r="F883" t="s">
        <v>1990</v>
      </c>
      <c r="G883" t="s">
        <v>1991</v>
      </c>
      <c r="H883" t="s">
        <v>639</v>
      </c>
      <c r="I883" t="s">
        <v>653</v>
      </c>
      <c r="J883" t="s">
        <v>554</v>
      </c>
      <c r="K883">
        <v>153711</v>
      </c>
      <c r="L883" t="s">
        <v>653</v>
      </c>
      <c r="M883" t="s">
        <v>654</v>
      </c>
    </row>
    <row r="884" spans="1:13" x14ac:dyDescent="0.3">
      <c r="A884" t="str">
        <f t="shared" si="26"/>
        <v>2Lambeth</v>
      </c>
      <c r="B884">
        <f t="shared" si="27"/>
        <v>2</v>
      </c>
      <c r="C884" t="s">
        <v>170</v>
      </c>
      <c r="D884" t="s">
        <v>648</v>
      </c>
      <c r="E884">
        <v>27</v>
      </c>
      <c r="F884" t="s">
        <v>1992</v>
      </c>
      <c r="G884" t="s">
        <v>1993</v>
      </c>
      <c r="H884" t="s">
        <v>623</v>
      </c>
      <c r="I884" t="s">
        <v>653</v>
      </c>
      <c r="J884" t="s">
        <v>554</v>
      </c>
      <c r="K884">
        <v>292000</v>
      </c>
      <c r="L884" t="s">
        <v>653</v>
      </c>
      <c r="M884" t="s">
        <v>660</v>
      </c>
    </row>
    <row r="885" spans="1:13" x14ac:dyDescent="0.3">
      <c r="A885" t="str">
        <f t="shared" si="26"/>
        <v>3Lambeth</v>
      </c>
      <c r="B885">
        <f t="shared" si="27"/>
        <v>3</v>
      </c>
      <c r="C885" t="s">
        <v>170</v>
      </c>
      <c r="D885" t="s">
        <v>648</v>
      </c>
      <c r="E885">
        <v>28</v>
      </c>
      <c r="F885" t="s">
        <v>1994</v>
      </c>
      <c r="G885" t="s">
        <v>1995</v>
      </c>
      <c r="H885" t="s">
        <v>638</v>
      </c>
      <c r="I885" t="s">
        <v>618</v>
      </c>
      <c r="J885" t="s">
        <v>554</v>
      </c>
      <c r="K885">
        <v>732000</v>
      </c>
      <c r="L885">
        <v>63</v>
      </c>
      <c r="M885" t="s">
        <v>663</v>
      </c>
    </row>
    <row r="886" spans="1:13" x14ac:dyDescent="0.3">
      <c r="A886" t="str">
        <f t="shared" si="26"/>
        <v>4Lambeth</v>
      </c>
      <c r="B886">
        <f t="shared" si="27"/>
        <v>4</v>
      </c>
      <c r="C886" t="s">
        <v>170</v>
      </c>
      <c r="D886" t="s">
        <v>648</v>
      </c>
      <c r="E886">
        <v>29</v>
      </c>
      <c r="F886" t="s">
        <v>1996</v>
      </c>
      <c r="G886" t="s">
        <v>1997</v>
      </c>
      <c r="H886" t="s">
        <v>571</v>
      </c>
      <c r="I886" t="s">
        <v>558</v>
      </c>
      <c r="J886" t="s">
        <v>554</v>
      </c>
      <c r="K886">
        <v>178289</v>
      </c>
      <c r="L886">
        <v>16358</v>
      </c>
      <c r="M886" t="s">
        <v>719</v>
      </c>
    </row>
    <row r="887" spans="1:13" x14ac:dyDescent="0.3">
      <c r="A887" t="str">
        <f t="shared" si="26"/>
        <v>5Lambeth</v>
      </c>
      <c r="B887">
        <f t="shared" si="27"/>
        <v>5</v>
      </c>
      <c r="C887" t="s">
        <v>170</v>
      </c>
      <c r="D887" t="s">
        <v>648</v>
      </c>
      <c r="E887">
        <v>30</v>
      </c>
      <c r="F887" t="s">
        <v>1998</v>
      </c>
      <c r="G887" t="s">
        <v>1999</v>
      </c>
      <c r="H887" t="s">
        <v>628</v>
      </c>
      <c r="I887" t="s">
        <v>564</v>
      </c>
      <c r="J887" t="s">
        <v>554</v>
      </c>
      <c r="K887">
        <v>120000</v>
      </c>
      <c r="L887" t="s">
        <v>653</v>
      </c>
      <c r="M887" t="s">
        <v>660</v>
      </c>
    </row>
    <row r="888" spans="1:13" x14ac:dyDescent="0.3">
      <c r="A888" t="str">
        <f t="shared" si="26"/>
        <v>6Lambeth</v>
      </c>
      <c r="B888">
        <f t="shared" si="27"/>
        <v>6</v>
      </c>
      <c r="C888" t="s">
        <v>170</v>
      </c>
      <c r="D888" t="s">
        <v>648</v>
      </c>
      <c r="E888">
        <v>31</v>
      </c>
      <c r="F888" t="s">
        <v>2000</v>
      </c>
      <c r="G888" t="s">
        <v>2000</v>
      </c>
      <c r="H888" t="s">
        <v>613</v>
      </c>
      <c r="I888" t="s">
        <v>580</v>
      </c>
      <c r="J888" t="s">
        <v>532</v>
      </c>
      <c r="K888">
        <v>40000</v>
      </c>
      <c r="L888" t="s">
        <v>653</v>
      </c>
      <c r="M888" t="s">
        <v>660</v>
      </c>
    </row>
    <row r="889" spans="1:13" x14ac:dyDescent="0.3">
      <c r="A889" t="str">
        <f t="shared" si="26"/>
        <v>7Lambeth</v>
      </c>
      <c r="B889">
        <f t="shared" si="27"/>
        <v>7</v>
      </c>
      <c r="C889" t="s">
        <v>170</v>
      </c>
      <c r="D889" t="s">
        <v>648</v>
      </c>
      <c r="E889">
        <v>32</v>
      </c>
      <c r="F889" t="s">
        <v>2001</v>
      </c>
      <c r="G889" t="s">
        <v>2001</v>
      </c>
      <c r="H889" t="s">
        <v>632</v>
      </c>
      <c r="I889" t="s">
        <v>653</v>
      </c>
      <c r="J889" t="s">
        <v>532</v>
      </c>
      <c r="K889">
        <v>540721.04181706009</v>
      </c>
      <c r="L889" t="s">
        <v>653</v>
      </c>
      <c r="M889" t="s">
        <v>660</v>
      </c>
    </row>
    <row r="890" spans="1:13" x14ac:dyDescent="0.3">
      <c r="A890" t="str">
        <f t="shared" si="26"/>
        <v>8Lambeth</v>
      </c>
      <c r="B890">
        <f t="shared" si="27"/>
        <v>8</v>
      </c>
      <c r="C890" t="s">
        <v>170</v>
      </c>
      <c r="D890" t="s">
        <v>648</v>
      </c>
      <c r="E890">
        <v>33</v>
      </c>
      <c r="F890" t="s">
        <v>1337</v>
      </c>
      <c r="G890" t="s">
        <v>1337</v>
      </c>
      <c r="H890" t="s">
        <v>528</v>
      </c>
      <c r="I890" t="s">
        <v>575</v>
      </c>
      <c r="J890" t="s">
        <v>532</v>
      </c>
      <c r="K890">
        <v>195902.27086479319</v>
      </c>
      <c r="L890">
        <v>3302</v>
      </c>
      <c r="M890" t="s">
        <v>682</v>
      </c>
    </row>
    <row r="891" spans="1:13" x14ac:dyDescent="0.3">
      <c r="A891" t="str">
        <f t="shared" si="26"/>
        <v>9Lambeth</v>
      </c>
      <c r="B891">
        <f t="shared" si="27"/>
        <v>9</v>
      </c>
      <c r="C891" t="s">
        <v>170</v>
      </c>
      <c r="D891" t="s">
        <v>648</v>
      </c>
      <c r="E891">
        <v>34</v>
      </c>
      <c r="F891" t="s">
        <v>2002</v>
      </c>
      <c r="G891" t="s">
        <v>2002</v>
      </c>
      <c r="H891" t="s">
        <v>628</v>
      </c>
      <c r="I891" t="s">
        <v>564</v>
      </c>
      <c r="J891" t="s">
        <v>532</v>
      </c>
      <c r="K891">
        <v>601273.38903723622</v>
      </c>
      <c r="L891" t="s">
        <v>653</v>
      </c>
      <c r="M891" t="s">
        <v>660</v>
      </c>
    </row>
    <row r="892" spans="1:13" x14ac:dyDescent="0.3">
      <c r="A892" t="str">
        <f t="shared" si="26"/>
        <v>10Lambeth</v>
      </c>
      <c r="B892">
        <f t="shared" si="27"/>
        <v>10</v>
      </c>
      <c r="C892" t="s">
        <v>170</v>
      </c>
      <c r="D892" t="s">
        <v>648</v>
      </c>
      <c r="E892">
        <v>35</v>
      </c>
      <c r="F892" t="s">
        <v>2003</v>
      </c>
      <c r="G892" t="s">
        <v>2003</v>
      </c>
      <c r="H892" t="s">
        <v>628</v>
      </c>
      <c r="I892" t="s">
        <v>564</v>
      </c>
      <c r="J892" t="s">
        <v>532</v>
      </c>
      <c r="K892">
        <v>110000</v>
      </c>
      <c r="L892" t="s">
        <v>653</v>
      </c>
      <c r="M892" t="s">
        <v>660</v>
      </c>
    </row>
    <row r="893" spans="1:13" x14ac:dyDescent="0.3">
      <c r="A893" t="str">
        <f t="shared" si="26"/>
        <v>11Lambeth</v>
      </c>
      <c r="B893">
        <f t="shared" si="27"/>
        <v>11</v>
      </c>
      <c r="C893" t="s">
        <v>170</v>
      </c>
      <c r="D893" t="s">
        <v>648</v>
      </c>
      <c r="E893">
        <v>36</v>
      </c>
      <c r="F893" t="s">
        <v>2004</v>
      </c>
      <c r="G893" t="s">
        <v>2004</v>
      </c>
      <c r="H893" t="s">
        <v>623</v>
      </c>
      <c r="I893" t="s">
        <v>653</v>
      </c>
      <c r="J893" t="s">
        <v>532</v>
      </c>
      <c r="K893">
        <v>69347.298280910472</v>
      </c>
      <c r="L893" t="s">
        <v>653</v>
      </c>
      <c r="M893" t="s">
        <v>660</v>
      </c>
    </row>
    <row r="894" spans="1:13" x14ac:dyDescent="0.3">
      <c r="A894" t="str">
        <f t="shared" si="26"/>
        <v>12Lambeth</v>
      </c>
      <c r="B894">
        <f t="shared" si="27"/>
        <v>12</v>
      </c>
      <c r="C894" t="s">
        <v>170</v>
      </c>
      <c r="D894" t="s">
        <v>648</v>
      </c>
      <c r="E894">
        <v>37</v>
      </c>
      <c r="F894" t="s">
        <v>2005</v>
      </c>
      <c r="G894" t="s">
        <v>2005</v>
      </c>
      <c r="H894" t="s">
        <v>639</v>
      </c>
      <c r="I894" t="s">
        <v>653</v>
      </c>
      <c r="J894" t="s">
        <v>532</v>
      </c>
      <c r="K894">
        <v>94704</v>
      </c>
      <c r="L894" t="s">
        <v>653</v>
      </c>
      <c r="M894" t="s">
        <v>654</v>
      </c>
    </row>
    <row r="895" spans="1:13" x14ac:dyDescent="0.3">
      <c r="A895" t="str">
        <f t="shared" si="26"/>
        <v>13Lambeth</v>
      </c>
      <c r="B895">
        <f t="shared" si="27"/>
        <v>13</v>
      </c>
      <c r="C895" t="s">
        <v>170</v>
      </c>
      <c r="D895" t="s">
        <v>648</v>
      </c>
      <c r="E895">
        <v>44</v>
      </c>
      <c r="F895" t="s">
        <v>2006</v>
      </c>
      <c r="G895" t="s">
        <v>2007</v>
      </c>
      <c r="H895" t="s">
        <v>588</v>
      </c>
      <c r="I895" t="s">
        <v>557</v>
      </c>
      <c r="J895" t="s">
        <v>554</v>
      </c>
      <c r="K895">
        <v>77000</v>
      </c>
      <c r="L895">
        <v>0</v>
      </c>
      <c r="M895" t="s">
        <v>660</v>
      </c>
    </row>
    <row r="896" spans="1:13" x14ac:dyDescent="0.3">
      <c r="A896" t="str">
        <f t="shared" si="26"/>
        <v>14Lambeth</v>
      </c>
      <c r="B896">
        <f t="shared" si="27"/>
        <v>14</v>
      </c>
      <c r="C896" t="s">
        <v>170</v>
      </c>
      <c r="D896" t="s">
        <v>648</v>
      </c>
      <c r="E896">
        <v>45</v>
      </c>
      <c r="F896" t="s">
        <v>2006</v>
      </c>
      <c r="G896" t="s">
        <v>2008</v>
      </c>
      <c r="H896" t="s">
        <v>588</v>
      </c>
      <c r="I896" t="s">
        <v>557</v>
      </c>
      <c r="J896" t="s">
        <v>554</v>
      </c>
      <c r="K896">
        <v>103000</v>
      </c>
      <c r="L896">
        <v>0</v>
      </c>
      <c r="M896" t="s">
        <v>660</v>
      </c>
    </row>
    <row r="897" spans="1:13" x14ac:dyDescent="0.3">
      <c r="A897" t="str">
        <f t="shared" si="26"/>
        <v>15Lambeth</v>
      </c>
      <c r="B897">
        <f t="shared" si="27"/>
        <v>15</v>
      </c>
      <c r="C897" t="s">
        <v>170</v>
      </c>
      <c r="D897" t="s">
        <v>648</v>
      </c>
      <c r="E897" t="s">
        <v>2009</v>
      </c>
      <c r="F897" t="s">
        <v>2010</v>
      </c>
      <c r="G897" t="s">
        <v>2011</v>
      </c>
      <c r="H897" t="s">
        <v>613</v>
      </c>
      <c r="I897" t="s">
        <v>580</v>
      </c>
      <c r="J897" t="s">
        <v>532</v>
      </c>
      <c r="K897">
        <v>1396975</v>
      </c>
      <c r="L897">
        <v>0</v>
      </c>
      <c r="M897" t="s">
        <v>660</v>
      </c>
    </row>
    <row r="898" spans="1:13" x14ac:dyDescent="0.3">
      <c r="A898" t="str">
        <f t="shared" si="26"/>
        <v>16Lambeth</v>
      </c>
      <c r="B898">
        <f t="shared" si="27"/>
        <v>16</v>
      </c>
      <c r="C898" t="s">
        <v>170</v>
      </c>
      <c r="D898" t="s">
        <v>648</v>
      </c>
      <c r="E898" t="s">
        <v>2012</v>
      </c>
      <c r="F898" t="s">
        <v>2013</v>
      </c>
      <c r="G898" t="s">
        <v>2011</v>
      </c>
      <c r="H898" t="s">
        <v>613</v>
      </c>
      <c r="I898" t="s">
        <v>580</v>
      </c>
      <c r="J898" t="s">
        <v>554</v>
      </c>
      <c r="K898">
        <v>1435493</v>
      </c>
      <c r="L898">
        <v>0</v>
      </c>
      <c r="M898" t="s">
        <v>660</v>
      </c>
    </row>
    <row r="899" spans="1:13" x14ac:dyDescent="0.3">
      <c r="A899" t="str">
        <f t="shared" ref="A899:A962" si="28">B899&amp;C899</f>
        <v>17Lambeth</v>
      </c>
      <c r="B899">
        <f t="shared" ref="B899:B962" si="29">IF(C899=C898, B898+1, 1)</f>
        <v>17</v>
      </c>
      <c r="C899" t="s">
        <v>170</v>
      </c>
      <c r="D899" t="s">
        <v>648</v>
      </c>
      <c r="E899">
        <v>38</v>
      </c>
      <c r="F899" t="s">
        <v>2014</v>
      </c>
      <c r="G899" t="s">
        <v>2015</v>
      </c>
      <c r="H899" t="s">
        <v>613</v>
      </c>
      <c r="I899" t="s">
        <v>580</v>
      </c>
      <c r="J899" t="s">
        <v>532</v>
      </c>
      <c r="K899">
        <v>443516</v>
      </c>
      <c r="L899">
        <v>0</v>
      </c>
      <c r="M899" t="s">
        <v>660</v>
      </c>
    </row>
    <row r="900" spans="1:13" x14ac:dyDescent="0.3">
      <c r="A900" t="str">
        <f t="shared" si="28"/>
        <v>1Hertfordshire</v>
      </c>
      <c r="B900">
        <f t="shared" si="29"/>
        <v>1</v>
      </c>
      <c r="C900" t="s">
        <v>148</v>
      </c>
      <c r="D900" t="s">
        <v>891</v>
      </c>
      <c r="E900">
        <v>36</v>
      </c>
      <c r="F900" t="s">
        <v>2016</v>
      </c>
      <c r="G900" t="s">
        <v>2017</v>
      </c>
      <c r="H900" t="s">
        <v>628</v>
      </c>
      <c r="I900" t="s">
        <v>542</v>
      </c>
      <c r="J900" t="s">
        <v>554</v>
      </c>
      <c r="K900">
        <v>382212</v>
      </c>
      <c r="L900">
        <v>0</v>
      </c>
      <c r="M900" t="s">
        <v>660</v>
      </c>
    </row>
    <row r="901" spans="1:13" x14ac:dyDescent="0.3">
      <c r="A901" t="str">
        <f t="shared" si="28"/>
        <v>2Hertfordshire</v>
      </c>
      <c r="B901">
        <f t="shared" si="29"/>
        <v>2</v>
      </c>
      <c r="C901" t="s">
        <v>148</v>
      </c>
      <c r="D901" t="s">
        <v>891</v>
      </c>
      <c r="E901">
        <v>38</v>
      </c>
      <c r="F901" t="s">
        <v>2018</v>
      </c>
      <c r="G901" t="s">
        <v>2019</v>
      </c>
      <c r="H901" t="s">
        <v>619</v>
      </c>
      <c r="I901" t="s">
        <v>541</v>
      </c>
      <c r="J901" t="s">
        <v>532</v>
      </c>
      <c r="K901">
        <v>3397904</v>
      </c>
      <c r="L901">
        <v>121310</v>
      </c>
      <c r="M901" t="s">
        <v>657</v>
      </c>
    </row>
    <row r="902" spans="1:13" x14ac:dyDescent="0.3">
      <c r="A902" t="str">
        <f t="shared" si="28"/>
        <v>3Hertfordshire</v>
      </c>
      <c r="B902">
        <f t="shared" si="29"/>
        <v>3</v>
      </c>
      <c r="C902" t="s">
        <v>148</v>
      </c>
      <c r="D902" t="s">
        <v>891</v>
      </c>
      <c r="E902">
        <v>39</v>
      </c>
      <c r="F902" t="s">
        <v>2018</v>
      </c>
      <c r="G902" t="s">
        <v>2020</v>
      </c>
      <c r="H902" t="s">
        <v>588</v>
      </c>
      <c r="I902" t="s">
        <v>830</v>
      </c>
      <c r="J902" t="s">
        <v>554</v>
      </c>
      <c r="K902">
        <v>250000</v>
      </c>
      <c r="L902">
        <v>0</v>
      </c>
      <c r="M902" t="s">
        <v>660</v>
      </c>
    </row>
    <row r="903" spans="1:13" x14ac:dyDescent="0.3">
      <c r="A903" t="str">
        <f t="shared" si="28"/>
        <v>4Hertfordshire</v>
      </c>
      <c r="B903">
        <f t="shared" si="29"/>
        <v>4</v>
      </c>
      <c r="C903" t="s">
        <v>148</v>
      </c>
      <c r="D903" t="s">
        <v>891</v>
      </c>
      <c r="E903">
        <v>40</v>
      </c>
      <c r="F903" t="s">
        <v>2021</v>
      </c>
      <c r="G903" t="s">
        <v>2022</v>
      </c>
      <c r="H903" t="s">
        <v>630</v>
      </c>
      <c r="I903" t="s">
        <v>543</v>
      </c>
      <c r="J903" t="s">
        <v>554</v>
      </c>
      <c r="K903">
        <v>4850828</v>
      </c>
      <c r="L903">
        <v>755</v>
      </c>
      <c r="M903" t="s">
        <v>651</v>
      </c>
    </row>
    <row r="904" spans="1:13" x14ac:dyDescent="0.3">
      <c r="A904" t="str">
        <f t="shared" si="28"/>
        <v>5Hertfordshire</v>
      </c>
      <c r="B904">
        <f t="shared" si="29"/>
        <v>5</v>
      </c>
      <c r="C904" t="s">
        <v>148</v>
      </c>
      <c r="D904" t="s">
        <v>891</v>
      </c>
      <c r="E904">
        <v>41</v>
      </c>
      <c r="F904" t="s">
        <v>2021</v>
      </c>
      <c r="G904" t="s">
        <v>2023</v>
      </c>
      <c r="H904" t="s">
        <v>588</v>
      </c>
      <c r="I904" t="s">
        <v>830</v>
      </c>
      <c r="J904" t="s">
        <v>554</v>
      </c>
      <c r="K904">
        <v>914927</v>
      </c>
      <c r="L904">
        <v>0</v>
      </c>
      <c r="M904" t="s">
        <v>660</v>
      </c>
    </row>
    <row r="905" spans="1:13" x14ac:dyDescent="0.3">
      <c r="A905" t="str">
        <f t="shared" si="28"/>
        <v>6Hertfordshire</v>
      </c>
      <c r="B905">
        <f t="shared" si="29"/>
        <v>6</v>
      </c>
      <c r="C905" t="s">
        <v>148</v>
      </c>
      <c r="D905" t="s">
        <v>891</v>
      </c>
      <c r="E905">
        <v>42</v>
      </c>
      <c r="F905" t="s">
        <v>2024</v>
      </c>
      <c r="G905" t="s">
        <v>2025</v>
      </c>
      <c r="H905" t="s">
        <v>628</v>
      </c>
      <c r="I905" t="s">
        <v>542</v>
      </c>
      <c r="J905" t="s">
        <v>554</v>
      </c>
      <c r="K905">
        <v>399921</v>
      </c>
      <c r="L905">
        <v>0</v>
      </c>
      <c r="M905" t="s">
        <v>660</v>
      </c>
    </row>
    <row r="906" spans="1:13" x14ac:dyDescent="0.3">
      <c r="A906" t="str">
        <f t="shared" si="28"/>
        <v>7Hertfordshire</v>
      </c>
      <c r="B906">
        <f t="shared" si="29"/>
        <v>7</v>
      </c>
      <c r="C906" t="s">
        <v>148</v>
      </c>
      <c r="D906" t="s">
        <v>891</v>
      </c>
      <c r="E906">
        <v>46</v>
      </c>
      <c r="F906" t="s">
        <v>2026</v>
      </c>
      <c r="G906" t="s">
        <v>1176</v>
      </c>
      <c r="H906" t="s">
        <v>605</v>
      </c>
      <c r="I906" t="s">
        <v>615</v>
      </c>
      <c r="J906" t="s">
        <v>554</v>
      </c>
      <c r="K906">
        <v>8160</v>
      </c>
      <c r="L906">
        <v>0</v>
      </c>
      <c r="M906" t="s">
        <v>660</v>
      </c>
    </row>
    <row r="907" spans="1:13" x14ac:dyDescent="0.3">
      <c r="A907" t="str">
        <f t="shared" si="28"/>
        <v>8Hertfordshire</v>
      </c>
      <c r="B907">
        <f t="shared" si="29"/>
        <v>8</v>
      </c>
      <c r="C907" t="s">
        <v>148</v>
      </c>
      <c r="D907" t="s">
        <v>891</v>
      </c>
      <c r="E907">
        <v>47</v>
      </c>
      <c r="F907" t="s">
        <v>2027</v>
      </c>
      <c r="G907" t="s">
        <v>1178</v>
      </c>
      <c r="H907" t="s">
        <v>634</v>
      </c>
      <c r="J907" t="s">
        <v>554</v>
      </c>
      <c r="K907">
        <v>1200</v>
      </c>
      <c r="L907">
        <v>0</v>
      </c>
      <c r="M907" t="s">
        <v>660</v>
      </c>
    </row>
    <row r="908" spans="1:13" x14ac:dyDescent="0.3">
      <c r="A908" t="str">
        <f t="shared" si="28"/>
        <v>9Hertfordshire</v>
      </c>
      <c r="B908">
        <f t="shared" si="29"/>
        <v>9</v>
      </c>
      <c r="C908" t="s">
        <v>148</v>
      </c>
      <c r="D908" t="s">
        <v>891</v>
      </c>
      <c r="E908">
        <v>48</v>
      </c>
      <c r="F908" t="s">
        <v>2028</v>
      </c>
      <c r="G908" t="s">
        <v>1179</v>
      </c>
      <c r="H908" t="s">
        <v>613</v>
      </c>
      <c r="I908" t="s">
        <v>591</v>
      </c>
      <c r="J908" t="s">
        <v>554</v>
      </c>
      <c r="K908">
        <v>22080</v>
      </c>
      <c r="L908">
        <v>0</v>
      </c>
      <c r="M908" t="s">
        <v>660</v>
      </c>
    </row>
    <row r="909" spans="1:13" x14ac:dyDescent="0.3">
      <c r="A909" t="str">
        <f t="shared" si="28"/>
        <v>10Hertfordshire</v>
      </c>
      <c r="B909">
        <f t="shared" si="29"/>
        <v>10</v>
      </c>
      <c r="C909" t="s">
        <v>148</v>
      </c>
      <c r="D909" t="s">
        <v>891</v>
      </c>
      <c r="E909">
        <v>49</v>
      </c>
      <c r="F909" t="s">
        <v>2029</v>
      </c>
      <c r="G909" t="s">
        <v>2030</v>
      </c>
      <c r="H909" t="s">
        <v>636</v>
      </c>
      <c r="I909" t="s">
        <v>567</v>
      </c>
      <c r="J909" t="s">
        <v>554</v>
      </c>
      <c r="K909">
        <v>62394</v>
      </c>
      <c r="L909">
        <v>0</v>
      </c>
      <c r="M909" t="s">
        <v>660</v>
      </c>
    </row>
    <row r="910" spans="1:13" x14ac:dyDescent="0.3">
      <c r="A910" t="str">
        <f t="shared" si="28"/>
        <v>11Hertfordshire</v>
      </c>
      <c r="B910">
        <f t="shared" si="29"/>
        <v>11</v>
      </c>
      <c r="C910" t="s">
        <v>148</v>
      </c>
      <c r="D910" t="s">
        <v>891</v>
      </c>
      <c r="E910">
        <v>54</v>
      </c>
      <c r="F910" t="s">
        <v>2031</v>
      </c>
      <c r="G910" t="s">
        <v>2032</v>
      </c>
      <c r="H910" t="s">
        <v>588</v>
      </c>
      <c r="I910" t="s">
        <v>830</v>
      </c>
      <c r="J910" t="s">
        <v>554</v>
      </c>
      <c r="K910">
        <v>2852328</v>
      </c>
      <c r="L910">
        <v>0</v>
      </c>
      <c r="M910" t="s">
        <v>660</v>
      </c>
    </row>
    <row r="911" spans="1:13" x14ac:dyDescent="0.3">
      <c r="A911" t="str">
        <f t="shared" si="28"/>
        <v>12Hertfordshire</v>
      </c>
      <c r="B911">
        <f t="shared" si="29"/>
        <v>12</v>
      </c>
      <c r="C911" t="s">
        <v>148</v>
      </c>
      <c r="D911" t="s">
        <v>891</v>
      </c>
      <c r="E911">
        <v>55</v>
      </c>
      <c r="F911" t="s">
        <v>2033</v>
      </c>
      <c r="G911" t="s">
        <v>2034</v>
      </c>
      <c r="H911" t="s">
        <v>588</v>
      </c>
      <c r="I911" t="s">
        <v>830</v>
      </c>
      <c r="J911" t="s">
        <v>532</v>
      </c>
      <c r="K911">
        <v>2106052</v>
      </c>
      <c r="L911">
        <v>0</v>
      </c>
      <c r="M911" t="s">
        <v>660</v>
      </c>
    </row>
    <row r="912" spans="1:13" x14ac:dyDescent="0.3">
      <c r="A912" t="str">
        <f t="shared" si="28"/>
        <v>1Reading</v>
      </c>
      <c r="B912">
        <f t="shared" si="29"/>
        <v>1</v>
      </c>
      <c r="C912" t="s">
        <v>232</v>
      </c>
      <c r="D912" t="s">
        <v>683</v>
      </c>
      <c r="E912">
        <v>28</v>
      </c>
      <c r="F912" t="s">
        <v>2035</v>
      </c>
      <c r="G912" t="s">
        <v>1124</v>
      </c>
      <c r="H912" t="s">
        <v>630</v>
      </c>
      <c r="I912" t="s">
        <v>543</v>
      </c>
      <c r="J912" t="s">
        <v>532</v>
      </c>
      <c r="K912">
        <v>421200</v>
      </c>
      <c r="L912">
        <v>40</v>
      </c>
      <c r="M912" t="s">
        <v>651</v>
      </c>
    </row>
    <row r="913" spans="1:13" x14ac:dyDescent="0.3">
      <c r="A913" t="str">
        <f t="shared" si="28"/>
        <v>2Reading</v>
      </c>
      <c r="B913">
        <f t="shared" si="29"/>
        <v>2</v>
      </c>
      <c r="C913" t="s">
        <v>232</v>
      </c>
      <c r="D913" t="s">
        <v>683</v>
      </c>
      <c r="E913">
        <v>29</v>
      </c>
      <c r="F913" t="s">
        <v>2036</v>
      </c>
      <c r="G913" t="s">
        <v>2037</v>
      </c>
      <c r="H913" t="s">
        <v>636</v>
      </c>
      <c r="I913" t="s">
        <v>567</v>
      </c>
      <c r="J913" t="s">
        <v>532</v>
      </c>
      <c r="K913">
        <v>40000</v>
      </c>
      <c r="L913">
        <v>181</v>
      </c>
      <c r="M913" t="s">
        <v>660</v>
      </c>
    </row>
    <row r="914" spans="1:13" x14ac:dyDescent="0.3">
      <c r="A914" t="str">
        <f t="shared" si="28"/>
        <v>3Reading</v>
      </c>
      <c r="B914">
        <f t="shared" si="29"/>
        <v>3</v>
      </c>
      <c r="C914" t="s">
        <v>232</v>
      </c>
      <c r="D914" t="s">
        <v>683</v>
      </c>
      <c r="E914">
        <v>30</v>
      </c>
      <c r="F914" t="s">
        <v>2038</v>
      </c>
      <c r="G914" t="s">
        <v>2039</v>
      </c>
      <c r="H914" t="s">
        <v>528</v>
      </c>
      <c r="I914" t="s">
        <v>534</v>
      </c>
      <c r="J914" t="s">
        <v>554</v>
      </c>
      <c r="K914">
        <v>99547</v>
      </c>
      <c r="L914">
        <v>800</v>
      </c>
      <c r="M914" t="s">
        <v>682</v>
      </c>
    </row>
    <row r="915" spans="1:13" x14ac:dyDescent="0.3">
      <c r="A915" t="str">
        <f t="shared" si="28"/>
        <v>4Reading</v>
      </c>
      <c r="B915">
        <f t="shared" si="29"/>
        <v>4</v>
      </c>
      <c r="C915" t="s">
        <v>232</v>
      </c>
      <c r="D915" t="s">
        <v>683</v>
      </c>
      <c r="E915">
        <v>31</v>
      </c>
      <c r="F915" t="s">
        <v>2040</v>
      </c>
      <c r="G915" t="s">
        <v>2040</v>
      </c>
      <c r="H915" t="s">
        <v>619</v>
      </c>
      <c r="I915" t="s">
        <v>563</v>
      </c>
      <c r="J915" t="s">
        <v>554</v>
      </c>
      <c r="K915">
        <v>242000</v>
      </c>
      <c r="L915">
        <v>11132</v>
      </c>
      <c r="M915" t="s">
        <v>657</v>
      </c>
    </row>
    <row r="916" spans="1:13" x14ac:dyDescent="0.3">
      <c r="A916" t="str">
        <f t="shared" si="28"/>
        <v>5Reading</v>
      </c>
      <c r="B916">
        <f t="shared" si="29"/>
        <v>5</v>
      </c>
      <c r="C916" t="s">
        <v>232</v>
      </c>
      <c r="D916" t="s">
        <v>683</v>
      </c>
      <c r="E916">
        <v>32</v>
      </c>
      <c r="F916" t="s">
        <v>2041</v>
      </c>
      <c r="G916" t="s">
        <v>2041</v>
      </c>
      <c r="H916" t="s">
        <v>623</v>
      </c>
      <c r="I916" t="s">
        <v>653</v>
      </c>
      <c r="J916" t="s">
        <v>532</v>
      </c>
      <c r="K916">
        <v>37517</v>
      </c>
      <c r="L916">
        <v>52</v>
      </c>
      <c r="M916" t="s">
        <v>660</v>
      </c>
    </row>
    <row r="917" spans="1:13" x14ac:dyDescent="0.3">
      <c r="A917" t="str">
        <f t="shared" si="28"/>
        <v>6Reading</v>
      </c>
      <c r="B917">
        <f t="shared" si="29"/>
        <v>6</v>
      </c>
      <c r="C917" t="s">
        <v>232</v>
      </c>
      <c r="D917" t="s">
        <v>683</v>
      </c>
      <c r="E917">
        <v>34</v>
      </c>
      <c r="F917" t="s">
        <v>2042</v>
      </c>
      <c r="G917" t="s">
        <v>2042</v>
      </c>
      <c r="H917" t="s">
        <v>628</v>
      </c>
      <c r="I917" t="s">
        <v>582</v>
      </c>
      <c r="J917" t="s">
        <v>554</v>
      </c>
      <c r="K917">
        <v>360000</v>
      </c>
      <c r="L917">
        <v>4</v>
      </c>
      <c r="M917" t="s">
        <v>660</v>
      </c>
    </row>
    <row r="918" spans="1:13" x14ac:dyDescent="0.3">
      <c r="A918" t="str">
        <f t="shared" si="28"/>
        <v>7Reading</v>
      </c>
      <c r="B918">
        <f t="shared" si="29"/>
        <v>7</v>
      </c>
      <c r="C918" t="s">
        <v>232</v>
      </c>
      <c r="D918" t="s">
        <v>683</v>
      </c>
      <c r="E918">
        <v>35</v>
      </c>
      <c r="F918" t="s">
        <v>2043</v>
      </c>
      <c r="G918" t="s">
        <v>2043</v>
      </c>
      <c r="H918" t="s">
        <v>631</v>
      </c>
      <c r="I918" t="s">
        <v>594</v>
      </c>
      <c r="J918" t="s">
        <v>532</v>
      </c>
      <c r="K918">
        <v>30000</v>
      </c>
      <c r="L918">
        <v>21</v>
      </c>
      <c r="M918" t="s">
        <v>525</v>
      </c>
    </row>
    <row r="919" spans="1:13" x14ac:dyDescent="0.3">
      <c r="A919" t="str">
        <f t="shared" si="28"/>
        <v>8Reading</v>
      </c>
      <c r="B919">
        <f t="shared" si="29"/>
        <v>8</v>
      </c>
      <c r="C919" t="s">
        <v>232</v>
      </c>
      <c r="D919" t="s">
        <v>683</v>
      </c>
      <c r="E919">
        <v>36</v>
      </c>
      <c r="F919" t="s">
        <v>2044</v>
      </c>
      <c r="G919" t="s">
        <v>2044</v>
      </c>
      <c r="H919" t="s">
        <v>638</v>
      </c>
      <c r="I919" t="s">
        <v>595</v>
      </c>
      <c r="J919" t="s">
        <v>554</v>
      </c>
      <c r="K919">
        <v>732071</v>
      </c>
      <c r="L919">
        <v>100</v>
      </c>
      <c r="M919" t="s">
        <v>663</v>
      </c>
    </row>
    <row r="920" spans="1:13" x14ac:dyDescent="0.3">
      <c r="A920" t="str">
        <f t="shared" si="28"/>
        <v>9Reading</v>
      </c>
      <c r="B920">
        <f t="shared" si="29"/>
        <v>9</v>
      </c>
      <c r="C920" t="s">
        <v>232</v>
      </c>
      <c r="D920" t="s">
        <v>683</v>
      </c>
      <c r="E920">
        <v>37</v>
      </c>
      <c r="F920" t="s">
        <v>2045</v>
      </c>
      <c r="G920" t="s">
        <v>2045</v>
      </c>
      <c r="H920" t="s">
        <v>628</v>
      </c>
      <c r="I920" t="s">
        <v>582</v>
      </c>
      <c r="J920" t="s">
        <v>554</v>
      </c>
      <c r="K920">
        <v>40000</v>
      </c>
      <c r="L920">
        <v>2</v>
      </c>
      <c r="M920" t="s">
        <v>660</v>
      </c>
    </row>
    <row r="921" spans="1:13" x14ac:dyDescent="0.3">
      <c r="A921" t="str">
        <f t="shared" si="28"/>
        <v>10Reading</v>
      </c>
      <c r="B921">
        <f t="shared" si="29"/>
        <v>10</v>
      </c>
      <c r="C921" t="s">
        <v>232</v>
      </c>
      <c r="D921" t="s">
        <v>683</v>
      </c>
      <c r="E921" t="s">
        <v>2046</v>
      </c>
      <c r="F921" t="s">
        <v>2047</v>
      </c>
      <c r="G921" t="s">
        <v>2047</v>
      </c>
      <c r="H921" t="s">
        <v>623</v>
      </c>
      <c r="J921" t="s">
        <v>532</v>
      </c>
      <c r="K921">
        <v>50000</v>
      </c>
      <c r="L921">
        <v>80</v>
      </c>
      <c r="M921" t="s">
        <v>660</v>
      </c>
    </row>
    <row r="922" spans="1:13" x14ac:dyDescent="0.3">
      <c r="A922" t="str">
        <f t="shared" si="28"/>
        <v>11Reading</v>
      </c>
      <c r="B922">
        <f t="shared" si="29"/>
        <v>11</v>
      </c>
      <c r="C922" t="s">
        <v>232</v>
      </c>
      <c r="D922" t="s">
        <v>683</v>
      </c>
      <c r="E922" t="s">
        <v>2048</v>
      </c>
      <c r="F922" t="s">
        <v>2049</v>
      </c>
      <c r="G922" t="s">
        <v>2049</v>
      </c>
      <c r="H922" t="s">
        <v>623</v>
      </c>
      <c r="J922" t="s">
        <v>532</v>
      </c>
      <c r="K922">
        <v>30453</v>
      </c>
      <c r="L922">
        <v>20</v>
      </c>
      <c r="M922" t="s">
        <v>660</v>
      </c>
    </row>
    <row r="923" spans="1:13" x14ac:dyDescent="0.3">
      <c r="A923" t="str">
        <f t="shared" si="28"/>
        <v>12Reading</v>
      </c>
      <c r="B923">
        <f t="shared" si="29"/>
        <v>12</v>
      </c>
      <c r="C923" t="s">
        <v>232</v>
      </c>
      <c r="D923" t="s">
        <v>683</v>
      </c>
      <c r="E923" t="s">
        <v>2050</v>
      </c>
      <c r="F923" t="s">
        <v>2051</v>
      </c>
      <c r="G923" t="s">
        <v>2052</v>
      </c>
      <c r="H923" t="s">
        <v>639</v>
      </c>
      <c r="J923" t="s">
        <v>532</v>
      </c>
      <c r="K923">
        <v>20000</v>
      </c>
      <c r="L923">
        <v>0.5</v>
      </c>
      <c r="M923" t="s">
        <v>654</v>
      </c>
    </row>
    <row r="924" spans="1:13" x14ac:dyDescent="0.3">
      <c r="A924" t="str">
        <f t="shared" si="28"/>
        <v>1Telford and Wrekin</v>
      </c>
      <c r="B924">
        <f t="shared" si="29"/>
        <v>1</v>
      </c>
      <c r="C924" t="s">
        <v>294</v>
      </c>
      <c r="D924" t="s">
        <v>673</v>
      </c>
      <c r="E924">
        <v>43</v>
      </c>
      <c r="F924" t="s">
        <v>2053</v>
      </c>
      <c r="G924" t="s">
        <v>1564</v>
      </c>
      <c r="H924" t="s">
        <v>630</v>
      </c>
      <c r="I924" t="s">
        <v>543</v>
      </c>
      <c r="J924" t="s">
        <v>532</v>
      </c>
      <c r="K924">
        <v>1828085</v>
      </c>
      <c r="L924">
        <v>120</v>
      </c>
      <c r="M924" t="s">
        <v>651</v>
      </c>
    </row>
    <row r="925" spans="1:13" x14ac:dyDescent="0.3">
      <c r="A925" t="str">
        <f t="shared" si="28"/>
        <v>2Telford and Wrekin</v>
      </c>
      <c r="B925">
        <f t="shared" si="29"/>
        <v>2</v>
      </c>
      <c r="C925" t="s">
        <v>294</v>
      </c>
      <c r="D925" t="s">
        <v>673</v>
      </c>
      <c r="E925">
        <v>44</v>
      </c>
      <c r="F925" t="s">
        <v>2053</v>
      </c>
      <c r="G925" t="s">
        <v>1564</v>
      </c>
      <c r="H925" t="s">
        <v>630</v>
      </c>
      <c r="I925" t="s">
        <v>543</v>
      </c>
      <c r="J925" t="s">
        <v>554</v>
      </c>
      <c r="K925">
        <v>1776801</v>
      </c>
      <c r="L925">
        <v>194</v>
      </c>
      <c r="M925" t="s">
        <v>651</v>
      </c>
    </row>
    <row r="926" spans="1:13" x14ac:dyDescent="0.3">
      <c r="A926" t="str">
        <f t="shared" si="28"/>
        <v>1Hounslow</v>
      </c>
      <c r="B926">
        <f t="shared" si="29"/>
        <v>1</v>
      </c>
      <c r="C926" t="s">
        <v>152</v>
      </c>
      <c r="D926" t="s">
        <v>648</v>
      </c>
      <c r="E926">
        <v>58</v>
      </c>
      <c r="F926" t="s">
        <v>532</v>
      </c>
      <c r="G926" t="s">
        <v>2054</v>
      </c>
      <c r="H926" t="s">
        <v>613</v>
      </c>
      <c r="I926" t="s">
        <v>540</v>
      </c>
      <c r="J926" t="s">
        <v>532</v>
      </c>
      <c r="K926">
        <v>1910027</v>
      </c>
      <c r="L926">
        <v>0</v>
      </c>
      <c r="M926" t="s">
        <v>660</v>
      </c>
    </row>
    <row r="927" spans="1:13" x14ac:dyDescent="0.3">
      <c r="A927" t="str">
        <f t="shared" si="28"/>
        <v>2Hounslow</v>
      </c>
      <c r="B927">
        <f t="shared" si="29"/>
        <v>2</v>
      </c>
      <c r="C927" t="s">
        <v>152</v>
      </c>
      <c r="D927" t="s">
        <v>648</v>
      </c>
      <c r="E927">
        <v>59</v>
      </c>
      <c r="F927" t="s">
        <v>1842</v>
      </c>
      <c r="G927" t="s">
        <v>2055</v>
      </c>
      <c r="H927" t="s">
        <v>613</v>
      </c>
      <c r="I927" t="s">
        <v>591</v>
      </c>
      <c r="J927" t="s">
        <v>554</v>
      </c>
      <c r="K927">
        <v>1660000</v>
      </c>
      <c r="L927">
        <v>0</v>
      </c>
      <c r="M927" t="s">
        <v>660</v>
      </c>
    </row>
    <row r="928" spans="1:13" x14ac:dyDescent="0.3">
      <c r="A928" t="str">
        <f t="shared" si="28"/>
        <v>3Hounslow</v>
      </c>
      <c r="B928">
        <f t="shared" si="29"/>
        <v>3</v>
      </c>
      <c r="C928" t="s">
        <v>152</v>
      </c>
      <c r="D928" t="s">
        <v>648</v>
      </c>
      <c r="E928">
        <v>62</v>
      </c>
      <c r="F928" t="s">
        <v>847</v>
      </c>
      <c r="G928" t="s">
        <v>848</v>
      </c>
      <c r="H928" t="s">
        <v>630</v>
      </c>
      <c r="I928" t="s">
        <v>543</v>
      </c>
      <c r="J928" t="s">
        <v>554</v>
      </c>
      <c r="K928">
        <v>120574</v>
      </c>
      <c r="L928">
        <v>19</v>
      </c>
      <c r="M928" t="s">
        <v>651</v>
      </c>
    </row>
    <row r="929" spans="1:13" x14ac:dyDescent="0.3">
      <c r="A929" t="str">
        <f t="shared" si="28"/>
        <v>4Hounslow</v>
      </c>
      <c r="B929">
        <f t="shared" si="29"/>
        <v>4</v>
      </c>
      <c r="C929" t="s">
        <v>152</v>
      </c>
      <c r="D929" t="s">
        <v>648</v>
      </c>
      <c r="E929">
        <v>63</v>
      </c>
      <c r="F929" t="s">
        <v>849</v>
      </c>
      <c r="G929" t="s">
        <v>850</v>
      </c>
      <c r="H929" t="s">
        <v>613</v>
      </c>
      <c r="I929" t="s">
        <v>580</v>
      </c>
      <c r="J929" t="s">
        <v>554</v>
      </c>
      <c r="K929">
        <v>220584</v>
      </c>
      <c r="L929">
        <v>0</v>
      </c>
      <c r="M929" t="s">
        <v>660</v>
      </c>
    </row>
    <row r="930" spans="1:13" x14ac:dyDescent="0.3">
      <c r="A930" t="str">
        <f t="shared" si="28"/>
        <v>5Hounslow</v>
      </c>
      <c r="B930">
        <f t="shared" si="29"/>
        <v>5</v>
      </c>
      <c r="C930" t="s">
        <v>152</v>
      </c>
      <c r="D930" t="s">
        <v>648</v>
      </c>
      <c r="E930">
        <v>64</v>
      </c>
      <c r="F930" t="s">
        <v>851</v>
      </c>
      <c r="G930" t="s">
        <v>2056</v>
      </c>
      <c r="H930" t="s">
        <v>639</v>
      </c>
      <c r="I930" t="s">
        <v>570</v>
      </c>
      <c r="J930" t="s">
        <v>554</v>
      </c>
      <c r="K930">
        <v>50500</v>
      </c>
      <c r="L930">
        <v>1</v>
      </c>
      <c r="M930" t="s">
        <v>654</v>
      </c>
    </row>
    <row r="931" spans="1:13" x14ac:dyDescent="0.3">
      <c r="A931" t="str">
        <f t="shared" si="28"/>
        <v>6Hounslow</v>
      </c>
      <c r="B931">
        <f t="shared" si="29"/>
        <v>6</v>
      </c>
      <c r="C931" t="s">
        <v>152</v>
      </c>
      <c r="D931" t="s">
        <v>648</v>
      </c>
      <c r="E931">
        <v>65</v>
      </c>
      <c r="F931" t="s">
        <v>843</v>
      </c>
      <c r="G931" t="s">
        <v>844</v>
      </c>
      <c r="H931" t="s">
        <v>630</v>
      </c>
      <c r="I931" t="s">
        <v>543</v>
      </c>
      <c r="J931" t="s">
        <v>554</v>
      </c>
      <c r="K931">
        <v>866309</v>
      </c>
      <c r="L931">
        <v>8</v>
      </c>
      <c r="M931" t="s">
        <v>651</v>
      </c>
    </row>
    <row r="932" spans="1:13" x14ac:dyDescent="0.3">
      <c r="A932" t="str">
        <f t="shared" si="28"/>
        <v>1Rotherham</v>
      </c>
      <c r="B932">
        <f t="shared" si="29"/>
        <v>1</v>
      </c>
      <c r="C932" t="s">
        <v>242</v>
      </c>
      <c r="D932" t="s">
        <v>729</v>
      </c>
      <c r="E932">
        <v>61</v>
      </c>
      <c r="F932" t="s">
        <v>2057</v>
      </c>
      <c r="G932" t="s">
        <v>2058</v>
      </c>
      <c r="H932" t="s">
        <v>639</v>
      </c>
      <c r="I932" t="s">
        <v>548</v>
      </c>
      <c r="J932" t="s">
        <v>554</v>
      </c>
      <c r="K932">
        <v>1933930</v>
      </c>
      <c r="L932">
        <v>1378</v>
      </c>
      <c r="M932" t="s">
        <v>654</v>
      </c>
    </row>
    <row r="933" spans="1:13" x14ac:dyDescent="0.3">
      <c r="A933" t="str">
        <f t="shared" si="28"/>
        <v>2Rotherham</v>
      </c>
      <c r="B933">
        <f t="shared" si="29"/>
        <v>2</v>
      </c>
      <c r="C933" t="s">
        <v>242</v>
      </c>
      <c r="D933" t="s">
        <v>729</v>
      </c>
      <c r="E933">
        <v>62</v>
      </c>
      <c r="F933" t="s">
        <v>2059</v>
      </c>
      <c r="G933" t="s">
        <v>2060</v>
      </c>
      <c r="H933" t="s">
        <v>623</v>
      </c>
      <c r="I933" t="s">
        <v>653</v>
      </c>
      <c r="J933" t="s">
        <v>554</v>
      </c>
      <c r="K933">
        <v>60900</v>
      </c>
      <c r="L933" t="s">
        <v>653</v>
      </c>
      <c r="M933" t="s">
        <v>660</v>
      </c>
    </row>
    <row r="934" spans="1:13" x14ac:dyDescent="0.3">
      <c r="A934" t="str">
        <f t="shared" si="28"/>
        <v>3Rotherham</v>
      </c>
      <c r="B934">
        <f t="shared" si="29"/>
        <v>3</v>
      </c>
      <c r="C934" t="s">
        <v>242</v>
      </c>
      <c r="D934" t="s">
        <v>729</v>
      </c>
      <c r="E934">
        <v>63</v>
      </c>
      <c r="F934" t="s">
        <v>2061</v>
      </c>
      <c r="G934" t="s">
        <v>2062</v>
      </c>
      <c r="H934" t="s">
        <v>528</v>
      </c>
      <c r="I934" t="s">
        <v>575</v>
      </c>
      <c r="J934" t="s">
        <v>554</v>
      </c>
      <c r="K934">
        <v>157500</v>
      </c>
      <c r="L934">
        <v>183</v>
      </c>
      <c r="M934" t="s">
        <v>682</v>
      </c>
    </row>
    <row r="935" spans="1:13" x14ac:dyDescent="0.3">
      <c r="A935" t="str">
        <f t="shared" si="28"/>
        <v>4Rotherham</v>
      </c>
      <c r="B935">
        <f t="shared" si="29"/>
        <v>4</v>
      </c>
      <c r="C935" t="s">
        <v>242</v>
      </c>
      <c r="D935" t="s">
        <v>729</v>
      </c>
      <c r="E935">
        <v>64</v>
      </c>
      <c r="F935" t="s">
        <v>2063</v>
      </c>
      <c r="G935" t="s">
        <v>2064</v>
      </c>
      <c r="H935" t="s">
        <v>630</v>
      </c>
      <c r="I935" t="s">
        <v>557</v>
      </c>
      <c r="J935" t="s">
        <v>554</v>
      </c>
      <c r="K935">
        <v>157500</v>
      </c>
      <c r="L935">
        <v>2</v>
      </c>
      <c r="M935" t="s">
        <v>651</v>
      </c>
    </row>
    <row r="936" spans="1:13" x14ac:dyDescent="0.3">
      <c r="A936" t="str">
        <f t="shared" si="28"/>
        <v>5Rotherham</v>
      </c>
      <c r="B936">
        <f t="shared" si="29"/>
        <v>5</v>
      </c>
      <c r="C936" t="s">
        <v>242</v>
      </c>
      <c r="D936" t="s">
        <v>729</v>
      </c>
      <c r="E936">
        <v>65</v>
      </c>
      <c r="F936" t="s">
        <v>2065</v>
      </c>
      <c r="G936" t="s">
        <v>2066</v>
      </c>
      <c r="H936" t="s">
        <v>639</v>
      </c>
      <c r="I936" t="s">
        <v>653</v>
      </c>
      <c r="J936" t="s">
        <v>554</v>
      </c>
      <c r="K936">
        <v>68250</v>
      </c>
      <c r="L936" t="s">
        <v>653</v>
      </c>
      <c r="M936" t="s">
        <v>654</v>
      </c>
    </row>
    <row r="937" spans="1:13" x14ac:dyDescent="0.3">
      <c r="A937" t="str">
        <f t="shared" si="28"/>
        <v>6Rotherham</v>
      </c>
      <c r="B937">
        <f t="shared" si="29"/>
        <v>6</v>
      </c>
      <c r="C937" t="s">
        <v>242</v>
      </c>
      <c r="D937" t="s">
        <v>729</v>
      </c>
      <c r="E937">
        <v>66</v>
      </c>
      <c r="F937" t="s">
        <v>2067</v>
      </c>
      <c r="G937" t="s">
        <v>2068</v>
      </c>
      <c r="H937" t="s">
        <v>557</v>
      </c>
      <c r="I937" t="s">
        <v>557</v>
      </c>
      <c r="J937" t="s">
        <v>554</v>
      </c>
      <c r="K937">
        <v>63000</v>
      </c>
      <c r="L937" t="s">
        <v>653</v>
      </c>
      <c r="M937" t="s">
        <v>660</v>
      </c>
    </row>
    <row r="938" spans="1:13" x14ac:dyDescent="0.3">
      <c r="A938" t="str">
        <f t="shared" si="28"/>
        <v>7Rotherham</v>
      </c>
      <c r="B938">
        <f t="shared" si="29"/>
        <v>7</v>
      </c>
      <c r="C938" t="s">
        <v>242</v>
      </c>
      <c r="D938" t="s">
        <v>729</v>
      </c>
      <c r="E938">
        <v>67</v>
      </c>
      <c r="F938" t="s">
        <v>2069</v>
      </c>
      <c r="G938" t="s">
        <v>2070</v>
      </c>
      <c r="H938" t="s">
        <v>557</v>
      </c>
      <c r="I938" t="s">
        <v>596</v>
      </c>
      <c r="J938" t="s">
        <v>554</v>
      </c>
      <c r="K938">
        <v>31920</v>
      </c>
      <c r="L938" t="s">
        <v>653</v>
      </c>
      <c r="M938" t="s">
        <v>660</v>
      </c>
    </row>
    <row r="939" spans="1:13" x14ac:dyDescent="0.3">
      <c r="A939" t="str">
        <f t="shared" si="28"/>
        <v>8Rotherham</v>
      </c>
      <c r="B939">
        <f t="shared" si="29"/>
        <v>8</v>
      </c>
      <c r="C939" t="s">
        <v>242</v>
      </c>
      <c r="D939" t="s">
        <v>729</v>
      </c>
      <c r="E939">
        <v>68</v>
      </c>
      <c r="F939" t="s">
        <v>2071</v>
      </c>
      <c r="G939" t="s">
        <v>2072</v>
      </c>
      <c r="H939" t="s">
        <v>613</v>
      </c>
      <c r="I939" t="s">
        <v>580</v>
      </c>
      <c r="J939" t="s">
        <v>532</v>
      </c>
      <c r="K939">
        <v>120000</v>
      </c>
      <c r="L939" t="s">
        <v>653</v>
      </c>
      <c r="M939" t="s">
        <v>660</v>
      </c>
    </row>
    <row r="940" spans="1:13" x14ac:dyDescent="0.3">
      <c r="A940" t="str">
        <f t="shared" si="28"/>
        <v>9Rotherham</v>
      </c>
      <c r="B940">
        <f t="shared" si="29"/>
        <v>9</v>
      </c>
      <c r="C940" t="s">
        <v>242</v>
      </c>
      <c r="D940" t="s">
        <v>729</v>
      </c>
      <c r="E940">
        <v>69</v>
      </c>
      <c r="F940" t="s">
        <v>2073</v>
      </c>
      <c r="G940" t="s">
        <v>2074</v>
      </c>
      <c r="H940" t="s">
        <v>631</v>
      </c>
      <c r="I940" t="s">
        <v>544</v>
      </c>
      <c r="J940" t="s">
        <v>532</v>
      </c>
      <c r="K940">
        <v>437037</v>
      </c>
      <c r="L940">
        <v>92</v>
      </c>
      <c r="M940" t="s">
        <v>525</v>
      </c>
    </row>
    <row r="941" spans="1:13" x14ac:dyDescent="0.3">
      <c r="A941" t="str">
        <f t="shared" si="28"/>
        <v>10Rotherham</v>
      </c>
      <c r="B941">
        <f t="shared" si="29"/>
        <v>10</v>
      </c>
      <c r="C941" t="s">
        <v>242</v>
      </c>
      <c r="D941" t="s">
        <v>729</v>
      </c>
      <c r="E941">
        <v>70</v>
      </c>
      <c r="F941" t="s">
        <v>2075</v>
      </c>
      <c r="G941" t="s">
        <v>2076</v>
      </c>
      <c r="H941" t="s">
        <v>630</v>
      </c>
      <c r="I941" t="s">
        <v>543</v>
      </c>
      <c r="J941" t="s">
        <v>532</v>
      </c>
      <c r="K941">
        <v>500000</v>
      </c>
      <c r="L941">
        <v>190</v>
      </c>
      <c r="M941" t="s">
        <v>651</v>
      </c>
    </row>
    <row r="942" spans="1:13" x14ac:dyDescent="0.3">
      <c r="A942" t="str">
        <f t="shared" si="28"/>
        <v>11Rotherham</v>
      </c>
      <c r="B942">
        <f t="shared" si="29"/>
        <v>11</v>
      </c>
      <c r="C942" t="s">
        <v>242</v>
      </c>
      <c r="D942" t="s">
        <v>729</v>
      </c>
      <c r="E942">
        <v>71</v>
      </c>
      <c r="F942" t="s">
        <v>2077</v>
      </c>
      <c r="G942" t="s">
        <v>2078</v>
      </c>
      <c r="H942" t="s">
        <v>605</v>
      </c>
      <c r="I942" t="s">
        <v>539</v>
      </c>
      <c r="J942" t="s">
        <v>532</v>
      </c>
      <c r="K942">
        <v>30000</v>
      </c>
      <c r="L942" t="s">
        <v>653</v>
      </c>
      <c r="M942" t="s">
        <v>660</v>
      </c>
    </row>
    <row r="943" spans="1:13" x14ac:dyDescent="0.3">
      <c r="A943" t="str">
        <f t="shared" si="28"/>
        <v>12Rotherham</v>
      </c>
      <c r="B943">
        <f t="shared" si="29"/>
        <v>12</v>
      </c>
      <c r="C943" t="s">
        <v>242</v>
      </c>
      <c r="D943" t="s">
        <v>729</v>
      </c>
      <c r="E943">
        <v>72</v>
      </c>
      <c r="F943" t="s">
        <v>2079</v>
      </c>
      <c r="G943" t="s">
        <v>2080</v>
      </c>
      <c r="H943" t="s">
        <v>613</v>
      </c>
      <c r="I943" t="s">
        <v>626</v>
      </c>
      <c r="J943" t="s">
        <v>532</v>
      </c>
      <c r="K943">
        <v>50000</v>
      </c>
      <c r="L943" t="s">
        <v>653</v>
      </c>
      <c r="M943" t="s">
        <v>660</v>
      </c>
    </row>
    <row r="944" spans="1:13" x14ac:dyDescent="0.3">
      <c r="A944" t="str">
        <f t="shared" si="28"/>
        <v>13Rotherham</v>
      </c>
      <c r="B944">
        <f t="shared" si="29"/>
        <v>13</v>
      </c>
      <c r="C944" t="s">
        <v>242</v>
      </c>
      <c r="D944" t="s">
        <v>729</v>
      </c>
      <c r="E944">
        <v>73</v>
      </c>
      <c r="F944" t="s">
        <v>2081</v>
      </c>
      <c r="G944" t="s">
        <v>2082</v>
      </c>
      <c r="H944" t="s">
        <v>613</v>
      </c>
      <c r="I944" t="s">
        <v>540</v>
      </c>
      <c r="J944" t="s">
        <v>532</v>
      </c>
      <c r="K944">
        <v>150000</v>
      </c>
      <c r="L944" t="s">
        <v>653</v>
      </c>
      <c r="M944" t="s">
        <v>660</v>
      </c>
    </row>
    <row r="945" spans="1:13" x14ac:dyDescent="0.3">
      <c r="A945" t="str">
        <f t="shared" si="28"/>
        <v>14Rotherham</v>
      </c>
      <c r="B945">
        <f t="shared" si="29"/>
        <v>14</v>
      </c>
      <c r="C945" t="s">
        <v>242</v>
      </c>
      <c r="D945" t="s">
        <v>729</v>
      </c>
      <c r="E945">
        <v>74</v>
      </c>
      <c r="F945" t="s">
        <v>2083</v>
      </c>
      <c r="G945" t="s">
        <v>2084</v>
      </c>
      <c r="H945" t="s">
        <v>613</v>
      </c>
      <c r="I945" t="s">
        <v>540</v>
      </c>
      <c r="J945" t="s">
        <v>532</v>
      </c>
      <c r="K945">
        <v>100000</v>
      </c>
      <c r="L945" t="s">
        <v>653</v>
      </c>
      <c r="M945" t="s">
        <v>660</v>
      </c>
    </row>
    <row r="946" spans="1:13" x14ac:dyDescent="0.3">
      <c r="A946" t="str">
        <f t="shared" si="28"/>
        <v>15Rotherham</v>
      </c>
      <c r="B946">
        <f t="shared" si="29"/>
        <v>15</v>
      </c>
      <c r="C946" t="s">
        <v>242</v>
      </c>
      <c r="D946" t="s">
        <v>729</v>
      </c>
      <c r="E946">
        <v>75</v>
      </c>
      <c r="F946" t="s">
        <v>2085</v>
      </c>
      <c r="G946" t="s">
        <v>2086</v>
      </c>
      <c r="H946" t="s">
        <v>630</v>
      </c>
      <c r="I946" t="s">
        <v>543</v>
      </c>
      <c r="J946" t="s">
        <v>532</v>
      </c>
      <c r="K946">
        <v>93000</v>
      </c>
      <c r="L946">
        <v>288</v>
      </c>
      <c r="M946" t="s">
        <v>651</v>
      </c>
    </row>
    <row r="947" spans="1:13" x14ac:dyDescent="0.3">
      <c r="A947" t="str">
        <f t="shared" si="28"/>
        <v>16Rotherham</v>
      </c>
      <c r="B947">
        <f t="shared" si="29"/>
        <v>16</v>
      </c>
      <c r="C947" t="s">
        <v>242</v>
      </c>
      <c r="D947" t="s">
        <v>729</v>
      </c>
      <c r="E947">
        <v>77</v>
      </c>
      <c r="F947" t="s">
        <v>2087</v>
      </c>
      <c r="G947" t="s">
        <v>2088</v>
      </c>
      <c r="H947" t="s">
        <v>613</v>
      </c>
      <c r="I947" t="s">
        <v>609</v>
      </c>
      <c r="J947" t="s">
        <v>532</v>
      </c>
      <c r="K947">
        <v>100000</v>
      </c>
      <c r="L947" t="s">
        <v>653</v>
      </c>
      <c r="M947" t="s">
        <v>660</v>
      </c>
    </row>
    <row r="948" spans="1:13" x14ac:dyDescent="0.3">
      <c r="A948" t="str">
        <f t="shared" si="28"/>
        <v>17Rotherham</v>
      </c>
      <c r="B948">
        <f t="shared" si="29"/>
        <v>17</v>
      </c>
      <c r="C948" t="s">
        <v>242</v>
      </c>
      <c r="D948" t="s">
        <v>729</v>
      </c>
      <c r="E948">
        <v>78</v>
      </c>
      <c r="F948" t="s">
        <v>2089</v>
      </c>
      <c r="G948" t="s">
        <v>2089</v>
      </c>
      <c r="H948" t="s">
        <v>557</v>
      </c>
      <c r="I948" t="s">
        <v>653</v>
      </c>
      <c r="J948" t="s">
        <v>532</v>
      </c>
      <c r="K948">
        <v>40000</v>
      </c>
      <c r="L948" t="s">
        <v>653</v>
      </c>
      <c r="M948" t="s">
        <v>660</v>
      </c>
    </row>
    <row r="949" spans="1:13" x14ac:dyDescent="0.3">
      <c r="A949" t="str">
        <f t="shared" si="28"/>
        <v>18Rotherham</v>
      </c>
      <c r="B949">
        <f t="shared" si="29"/>
        <v>18</v>
      </c>
      <c r="C949" t="s">
        <v>242</v>
      </c>
      <c r="D949" t="s">
        <v>729</v>
      </c>
      <c r="E949">
        <v>80</v>
      </c>
      <c r="F949" t="s">
        <v>1193</v>
      </c>
      <c r="G949" t="s">
        <v>2090</v>
      </c>
      <c r="H949" t="s">
        <v>619</v>
      </c>
      <c r="I949" t="s">
        <v>581</v>
      </c>
      <c r="J949" t="s">
        <v>532</v>
      </c>
      <c r="K949">
        <v>509150</v>
      </c>
      <c r="L949">
        <v>41</v>
      </c>
      <c r="M949" t="s">
        <v>657</v>
      </c>
    </row>
    <row r="950" spans="1:13" x14ac:dyDescent="0.3">
      <c r="A950" t="str">
        <f t="shared" si="28"/>
        <v>19Rotherham</v>
      </c>
      <c r="B950">
        <f t="shared" si="29"/>
        <v>19</v>
      </c>
      <c r="C950" t="s">
        <v>242</v>
      </c>
      <c r="D950" t="s">
        <v>729</v>
      </c>
      <c r="E950">
        <v>76</v>
      </c>
      <c r="F950" t="s">
        <v>2091</v>
      </c>
      <c r="G950" t="s">
        <v>2092</v>
      </c>
      <c r="H950" t="s">
        <v>630</v>
      </c>
      <c r="I950" t="s">
        <v>543</v>
      </c>
      <c r="J950" t="s">
        <v>532</v>
      </c>
      <c r="K950">
        <v>138000</v>
      </c>
      <c r="L950">
        <v>56</v>
      </c>
      <c r="M950" t="s">
        <v>651</v>
      </c>
    </row>
    <row r="951" spans="1:13" x14ac:dyDescent="0.3">
      <c r="A951" t="str">
        <f t="shared" si="28"/>
        <v>20Rotherham</v>
      </c>
      <c r="B951">
        <f t="shared" si="29"/>
        <v>20</v>
      </c>
      <c r="C951" t="s">
        <v>242</v>
      </c>
      <c r="D951" t="s">
        <v>729</v>
      </c>
      <c r="E951">
        <v>87</v>
      </c>
      <c r="F951" t="s">
        <v>2093</v>
      </c>
      <c r="G951" t="s">
        <v>2094</v>
      </c>
      <c r="H951" t="s">
        <v>630</v>
      </c>
      <c r="I951" t="s">
        <v>543</v>
      </c>
      <c r="J951" t="s">
        <v>532</v>
      </c>
      <c r="K951">
        <v>100000</v>
      </c>
      <c r="L951">
        <v>383</v>
      </c>
      <c r="M951" t="s">
        <v>651</v>
      </c>
    </row>
    <row r="952" spans="1:13" x14ac:dyDescent="0.3">
      <c r="A952" t="str">
        <f t="shared" si="28"/>
        <v>21Rotherham</v>
      </c>
      <c r="B952">
        <f t="shared" si="29"/>
        <v>21</v>
      </c>
      <c r="C952" t="s">
        <v>242</v>
      </c>
      <c r="D952" t="s">
        <v>729</v>
      </c>
      <c r="E952">
        <v>88</v>
      </c>
      <c r="F952" t="s">
        <v>2095</v>
      </c>
      <c r="G952" t="s">
        <v>2096</v>
      </c>
      <c r="H952" t="s">
        <v>628</v>
      </c>
      <c r="I952" t="s">
        <v>564</v>
      </c>
      <c r="J952" t="s">
        <v>532</v>
      </c>
      <c r="K952">
        <v>56400</v>
      </c>
      <c r="L952">
        <v>0</v>
      </c>
      <c r="M952" t="s">
        <v>660</v>
      </c>
    </row>
    <row r="953" spans="1:13" x14ac:dyDescent="0.3">
      <c r="A953" t="str">
        <f t="shared" si="28"/>
        <v>22Rotherham</v>
      </c>
      <c r="B953">
        <f t="shared" si="29"/>
        <v>22</v>
      </c>
      <c r="C953" t="s">
        <v>242</v>
      </c>
      <c r="D953" t="s">
        <v>729</v>
      </c>
      <c r="E953">
        <v>89</v>
      </c>
      <c r="F953" t="s">
        <v>2097</v>
      </c>
      <c r="G953" t="s">
        <v>2098</v>
      </c>
      <c r="H953" t="s">
        <v>628</v>
      </c>
      <c r="I953" t="s">
        <v>564</v>
      </c>
      <c r="J953" t="s">
        <v>532</v>
      </c>
      <c r="K953">
        <v>33600</v>
      </c>
      <c r="L953">
        <v>0</v>
      </c>
      <c r="M953" t="s">
        <v>660</v>
      </c>
    </row>
    <row r="954" spans="1:13" x14ac:dyDescent="0.3">
      <c r="A954" t="str">
        <f t="shared" si="28"/>
        <v>23Rotherham</v>
      </c>
      <c r="B954">
        <f t="shared" si="29"/>
        <v>23</v>
      </c>
      <c r="C954" t="s">
        <v>242</v>
      </c>
      <c r="D954" t="s">
        <v>729</v>
      </c>
      <c r="E954">
        <v>90</v>
      </c>
      <c r="F954" t="s">
        <v>2099</v>
      </c>
      <c r="G954" t="s">
        <v>2100</v>
      </c>
      <c r="H954" t="s">
        <v>628</v>
      </c>
      <c r="I954" t="s">
        <v>564</v>
      </c>
      <c r="J954" t="s">
        <v>532</v>
      </c>
      <c r="K954">
        <v>200000</v>
      </c>
      <c r="L954">
        <v>0</v>
      </c>
      <c r="M954" t="s">
        <v>660</v>
      </c>
    </row>
    <row r="955" spans="1:13" x14ac:dyDescent="0.3">
      <c r="A955" t="str">
        <f t="shared" si="28"/>
        <v>24Rotherham</v>
      </c>
      <c r="B955">
        <f t="shared" si="29"/>
        <v>24</v>
      </c>
      <c r="C955" t="s">
        <v>242</v>
      </c>
      <c r="D955" t="s">
        <v>729</v>
      </c>
      <c r="E955">
        <v>91</v>
      </c>
      <c r="F955" t="s">
        <v>2101</v>
      </c>
      <c r="G955" t="s">
        <v>2102</v>
      </c>
      <c r="H955" t="s">
        <v>557</v>
      </c>
      <c r="J955" t="s">
        <v>532</v>
      </c>
      <c r="K955">
        <v>75000</v>
      </c>
      <c r="L955">
        <v>0</v>
      </c>
      <c r="M955" t="s">
        <v>660</v>
      </c>
    </row>
    <row r="956" spans="1:13" x14ac:dyDescent="0.3">
      <c r="A956" t="str">
        <f t="shared" si="28"/>
        <v>25Rotherham</v>
      </c>
      <c r="B956">
        <f t="shared" si="29"/>
        <v>25</v>
      </c>
      <c r="C956" t="s">
        <v>242</v>
      </c>
      <c r="D956" t="s">
        <v>729</v>
      </c>
      <c r="E956">
        <v>92</v>
      </c>
      <c r="F956" t="s">
        <v>2103</v>
      </c>
      <c r="G956" t="s">
        <v>2104</v>
      </c>
      <c r="H956" t="s">
        <v>613</v>
      </c>
      <c r="I956" t="s">
        <v>540</v>
      </c>
      <c r="J956" t="s">
        <v>532</v>
      </c>
      <c r="K956">
        <v>185000</v>
      </c>
      <c r="L956">
        <v>0</v>
      </c>
      <c r="M956" t="s">
        <v>660</v>
      </c>
    </row>
    <row r="957" spans="1:13" x14ac:dyDescent="0.3">
      <c r="A957" t="str">
        <f t="shared" si="28"/>
        <v>26Rotherham</v>
      </c>
      <c r="B957">
        <f t="shared" si="29"/>
        <v>26</v>
      </c>
      <c r="C957" t="s">
        <v>242</v>
      </c>
      <c r="D957" t="s">
        <v>729</v>
      </c>
      <c r="E957">
        <v>93</v>
      </c>
      <c r="F957" t="s">
        <v>2105</v>
      </c>
      <c r="G957" t="s">
        <v>2106</v>
      </c>
      <c r="H957" t="s">
        <v>628</v>
      </c>
      <c r="I957" t="s">
        <v>564</v>
      </c>
      <c r="J957" t="s">
        <v>532</v>
      </c>
      <c r="K957">
        <v>85462</v>
      </c>
      <c r="L957">
        <v>0</v>
      </c>
      <c r="M957" t="s">
        <v>660</v>
      </c>
    </row>
    <row r="958" spans="1:13" x14ac:dyDescent="0.3">
      <c r="A958" t="str">
        <f t="shared" si="28"/>
        <v>27Rotherham</v>
      </c>
      <c r="B958">
        <f t="shared" si="29"/>
        <v>27</v>
      </c>
      <c r="C958" t="s">
        <v>242</v>
      </c>
      <c r="D958" t="s">
        <v>729</v>
      </c>
      <c r="E958">
        <v>94</v>
      </c>
      <c r="F958" t="s">
        <v>2107</v>
      </c>
      <c r="G958" t="s">
        <v>2108</v>
      </c>
      <c r="H958" t="s">
        <v>628</v>
      </c>
      <c r="I958" t="s">
        <v>564</v>
      </c>
      <c r="J958" t="s">
        <v>532</v>
      </c>
      <c r="K958">
        <v>70934</v>
      </c>
      <c r="L958">
        <v>0</v>
      </c>
      <c r="M958" t="s">
        <v>660</v>
      </c>
    </row>
    <row r="959" spans="1:13" x14ac:dyDescent="0.3">
      <c r="A959" t="str">
        <f t="shared" si="28"/>
        <v>28Rotherham</v>
      </c>
      <c r="B959">
        <f t="shared" si="29"/>
        <v>28</v>
      </c>
      <c r="C959" t="s">
        <v>242</v>
      </c>
      <c r="D959" t="s">
        <v>729</v>
      </c>
      <c r="E959">
        <v>95</v>
      </c>
      <c r="F959" t="s">
        <v>2109</v>
      </c>
      <c r="G959" t="s">
        <v>2110</v>
      </c>
      <c r="H959" t="s">
        <v>637</v>
      </c>
      <c r="I959" t="s">
        <v>568</v>
      </c>
      <c r="J959" t="s">
        <v>532</v>
      </c>
      <c r="K959">
        <v>20000</v>
      </c>
      <c r="L959">
        <v>0</v>
      </c>
      <c r="M959" t="s">
        <v>660</v>
      </c>
    </row>
    <row r="960" spans="1:13" x14ac:dyDescent="0.3">
      <c r="A960" t="str">
        <f t="shared" si="28"/>
        <v>29Rotherham</v>
      </c>
      <c r="B960">
        <f t="shared" si="29"/>
        <v>29</v>
      </c>
      <c r="C960" t="s">
        <v>242</v>
      </c>
      <c r="D960" t="s">
        <v>729</v>
      </c>
      <c r="E960">
        <v>96</v>
      </c>
      <c r="F960" t="s">
        <v>2111</v>
      </c>
      <c r="G960" t="s">
        <v>2112</v>
      </c>
      <c r="H960" t="s">
        <v>550</v>
      </c>
      <c r="I960" t="s">
        <v>576</v>
      </c>
      <c r="J960" t="s">
        <v>532</v>
      </c>
      <c r="K960">
        <v>113000</v>
      </c>
      <c r="L960">
        <v>0</v>
      </c>
      <c r="M960" t="s">
        <v>660</v>
      </c>
    </row>
    <row r="961" spans="1:13" x14ac:dyDescent="0.3">
      <c r="A961" t="str">
        <f t="shared" si="28"/>
        <v>30Rotherham</v>
      </c>
      <c r="B961">
        <f t="shared" si="29"/>
        <v>30</v>
      </c>
      <c r="C961" t="s">
        <v>242</v>
      </c>
      <c r="D961" t="s">
        <v>729</v>
      </c>
      <c r="E961">
        <v>97</v>
      </c>
      <c r="F961" t="s">
        <v>2113</v>
      </c>
      <c r="G961" t="s">
        <v>2114</v>
      </c>
      <c r="H961" t="s">
        <v>528</v>
      </c>
      <c r="I961" t="s">
        <v>534</v>
      </c>
      <c r="J961" t="s">
        <v>532</v>
      </c>
      <c r="K961">
        <v>177000</v>
      </c>
      <c r="L961">
        <v>8000</v>
      </c>
      <c r="M961" t="s">
        <v>682</v>
      </c>
    </row>
    <row r="962" spans="1:13" x14ac:dyDescent="0.3">
      <c r="A962" t="str">
        <f t="shared" si="28"/>
        <v>1Milton Keynes</v>
      </c>
      <c r="B962">
        <f t="shared" si="29"/>
        <v>1</v>
      </c>
      <c r="C962" t="s">
        <v>196</v>
      </c>
      <c r="D962" t="s">
        <v>891</v>
      </c>
      <c r="E962">
        <v>56</v>
      </c>
      <c r="F962" t="s">
        <v>932</v>
      </c>
      <c r="G962" t="s">
        <v>2115</v>
      </c>
      <c r="H962" t="s">
        <v>557</v>
      </c>
      <c r="I962" t="s">
        <v>653</v>
      </c>
      <c r="J962" t="s">
        <v>554</v>
      </c>
      <c r="K962">
        <v>73293</v>
      </c>
      <c r="L962" t="s">
        <v>653</v>
      </c>
      <c r="M962" t="s">
        <v>660</v>
      </c>
    </row>
    <row r="963" spans="1:13" x14ac:dyDescent="0.3">
      <c r="A963" t="str">
        <f t="shared" ref="A963:A1026" si="30">B963&amp;C963</f>
        <v>2Milton Keynes</v>
      </c>
      <c r="B963">
        <f t="shared" ref="B963:B1026" si="31">IF(C963=C962, B962+1, 1)</f>
        <v>2</v>
      </c>
      <c r="C963" t="s">
        <v>196</v>
      </c>
      <c r="D963" t="s">
        <v>891</v>
      </c>
      <c r="E963">
        <v>57</v>
      </c>
      <c r="F963" t="s">
        <v>2116</v>
      </c>
      <c r="G963" t="s">
        <v>2117</v>
      </c>
      <c r="H963" t="s">
        <v>636</v>
      </c>
      <c r="I963" t="s">
        <v>557</v>
      </c>
      <c r="J963" t="s">
        <v>554</v>
      </c>
      <c r="K963">
        <v>500000</v>
      </c>
      <c r="L963">
        <v>27010</v>
      </c>
      <c r="M963" t="s">
        <v>660</v>
      </c>
    </row>
    <row r="964" spans="1:13" x14ac:dyDescent="0.3">
      <c r="A964" t="str">
        <f t="shared" si="30"/>
        <v>3Milton Keynes</v>
      </c>
      <c r="B964">
        <f t="shared" si="31"/>
        <v>3</v>
      </c>
      <c r="C964" t="s">
        <v>196</v>
      </c>
      <c r="D964" t="s">
        <v>891</v>
      </c>
      <c r="E964">
        <v>59</v>
      </c>
      <c r="F964" t="s">
        <v>2118</v>
      </c>
      <c r="G964" t="s">
        <v>2119</v>
      </c>
      <c r="H964" t="s">
        <v>619</v>
      </c>
      <c r="I964" t="s">
        <v>563</v>
      </c>
      <c r="J964" t="s">
        <v>532</v>
      </c>
      <c r="K964">
        <v>100000</v>
      </c>
      <c r="L964">
        <v>631</v>
      </c>
      <c r="M964" t="s">
        <v>657</v>
      </c>
    </row>
    <row r="965" spans="1:13" x14ac:dyDescent="0.3">
      <c r="A965" t="str">
        <f t="shared" si="30"/>
        <v>4Milton Keynes</v>
      </c>
      <c r="B965">
        <f t="shared" si="31"/>
        <v>4</v>
      </c>
      <c r="C965" t="s">
        <v>196</v>
      </c>
      <c r="D965" t="s">
        <v>891</v>
      </c>
      <c r="E965">
        <v>60</v>
      </c>
      <c r="F965" t="s">
        <v>2120</v>
      </c>
      <c r="G965" t="s">
        <v>2121</v>
      </c>
      <c r="H965" t="s">
        <v>619</v>
      </c>
      <c r="I965" t="s">
        <v>563</v>
      </c>
      <c r="J965" t="s">
        <v>532</v>
      </c>
      <c r="K965">
        <v>817993</v>
      </c>
      <c r="L965">
        <v>350</v>
      </c>
      <c r="M965" t="s">
        <v>657</v>
      </c>
    </row>
    <row r="966" spans="1:13" x14ac:dyDescent="0.3">
      <c r="A966" t="str">
        <f t="shared" si="30"/>
        <v>5Milton Keynes</v>
      </c>
      <c r="B966">
        <f t="shared" si="31"/>
        <v>5</v>
      </c>
      <c r="C966" t="s">
        <v>196</v>
      </c>
      <c r="D966" t="s">
        <v>891</v>
      </c>
      <c r="E966">
        <v>61</v>
      </c>
      <c r="F966" t="s">
        <v>2122</v>
      </c>
      <c r="G966" t="s">
        <v>2123</v>
      </c>
      <c r="H966" t="s">
        <v>557</v>
      </c>
      <c r="I966" t="s">
        <v>653</v>
      </c>
      <c r="J966" t="s">
        <v>532</v>
      </c>
      <c r="K966">
        <v>146082</v>
      </c>
      <c r="L966">
        <v>0</v>
      </c>
      <c r="M966" t="s">
        <v>660</v>
      </c>
    </row>
    <row r="967" spans="1:13" x14ac:dyDescent="0.3">
      <c r="A967" t="str">
        <f t="shared" si="30"/>
        <v>6Milton Keynes</v>
      </c>
      <c r="B967">
        <f t="shared" si="31"/>
        <v>6</v>
      </c>
      <c r="C967" t="s">
        <v>196</v>
      </c>
      <c r="D967" t="s">
        <v>891</v>
      </c>
      <c r="E967">
        <v>62</v>
      </c>
      <c r="F967" t="s">
        <v>2124</v>
      </c>
      <c r="G967" t="s">
        <v>2125</v>
      </c>
      <c r="H967" t="s">
        <v>550</v>
      </c>
      <c r="I967" t="s">
        <v>557</v>
      </c>
      <c r="J967" t="s">
        <v>532</v>
      </c>
      <c r="K967">
        <v>168149</v>
      </c>
      <c r="L967">
        <v>3</v>
      </c>
      <c r="M967" t="s">
        <v>660</v>
      </c>
    </row>
    <row r="968" spans="1:13" x14ac:dyDescent="0.3">
      <c r="A968" t="str">
        <f t="shared" si="30"/>
        <v>7Milton Keynes</v>
      </c>
      <c r="B968">
        <f t="shared" si="31"/>
        <v>7</v>
      </c>
      <c r="C968" t="s">
        <v>196</v>
      </c>
      <c r="D968" t="s">
        <v>891</v>
      </c>
      <c r="E968">
        <v>63</v>
      </c>
      <c r="F968" t="s">
        <v>2126</v>
      </c>
      <c r="G968" t="s">
        <v>2127</v>
      </c>
      <c r="H968" t="s">
        <v>639</v>
      </c>
      <c r="I968" t="s">
        <v>653</v>
      </c>
      <c r="J968" t="s">
        <v>554</v>
      </c>
      <c r="K968">
        <v>134160</v>
      </c>
      <c r="L968">
        <v>4</v>
      </c>
      <c r="M968" t="s">
        <v>654</v>
      </c>
    </row>
    <row r="969" spans="1:13" x14ac:dyDescent="0.3">
      <c r="A969" t="str">
        <f t="shared" si="30"/>
        <v>8Milton Keynes</v>
      </c>
      <c r="B969">
        <f t="shared" si="31"/>
        <v>8</v>
      </c>
      <c r="C969" t="s">
        <v>196</v>
      </c>
      <c r="D969" t="s">
        <v>891</v>
      </c>
      <c r="E969">
        <v>64</v>
      </c>
      <c r="F969" t="s">
        <v>2128</v>
      </c>
      <c r="G969" t="s">
        <v>2129</v>
      </c>
      <c r="H969" t="s">
        <v>550</v>
      </c>
      <c r="I969" t="s">
        <v>557</v>
      </c>
      <c r="J969" t="s">
        <v>554</v>
      </c>
      <c r="K969">
        <v>109000</v>
      </c>
      <c r="L969">
        <v>0</v>
      </c>
      <c r="M969" t="s">
        <v>660</v>
      </c>
    </row>
    <row r="970" spans="1:13" x14ac:dyDescent="0.3">
      <c r="A970" t="str">
        <f t="shared" si="30"/>
        <v>9Milton Keynes</v>
      </c>
      <c r="B970">
        <f t="shared" si="31"/>
        <v>9</v>
      </c>
      <c r="C970" t="s">
        <v>196</v>
      </c>
      <c r="D970" t="s">
        <v>891</v>
      </c>
      <c r="E970">
        <v>65</v>
      </c>
      <c r="F970" t="s">
        <v>2130</v>
      </c>
      <c r="G970" t="s">
        <v>2131</v>
      </c>
      <c r="H970" t="s">
        <v>630</v>
      </c>
      <c r="I970" t="s">
        <v>543</v>
      </c>
      <c r="J970" t="s">
        <v>554</v>
      </c>
      <c r="K970">
        <v>253250</v>
      </c>
      <c r="L970">
        <v>13</v>
      </c>
      <c r="M970" t="s">
        <v>651</v>
      </c>
    </row>
    <row r="971" spans="1:13" x14ac:dyDescent="0.3">
      <c r="A971" t="str">
        <f t="shared" si="30"/>
        <v>10Milton Keynes</v>
      </c>
      <c r="B971">
        <f t="shared" si="31"/>
        <v>10</v>
      </c>
      <c r="C971" t="s">
        <v>196</v>
      </c>
      <c r="D971" t="s">
        <v>891</v>
      </c>
      <c r="E971">
        <v>61</v>
      </c>
      <c r="F971" t="s">
        <v>2122</v>
      </c>
      <c r="G971" t="s">
        <v>2123</v>
      </c>
      <c r="H971" t="s">
        <v>557</v>
      </c>
      <c r="I971" t="s">
        <v>653</v>
      </c>
      <c r="J971" t="s">
        <v>554</v>
      </c>
      <c r="K971">
        <v>3415</v>
      </c>
      <c r="L971">
        <v>0</v>
      </c>
      <c r="M971" t="s">
        <v>660</v>
      </c>
    </row>
    <row r="972" spans="1:13" x14ac:dyDescent="0.3">
      <c r="A972" t="str">
        <f t="shared" si="30"/>
        <v>11Milton Keynes</v>
      </c>
      <c r="B972">
        <f t="shared" si="31"/>
        <v>11</v>
      </c>
      <c r="C972" t="s">
        <v>196</v>
      </c>
      <c r="D972" t="s">
        <v>891</v>
      </c>
      <c r="E972">
        <v>62</v>
      </c>
      <c r="F972" t="s">
        <v>2132</v>
      </c>
      <c r="G972" t="s">
        <v>2133</v>
      </c>
      <c r="H972" t="s">
        <v>550</v>
      </c>
      <c r="I972" t="s">
        <v>557</v>
      </c>
      <c r="J972" t="s">
        <v>532</v>
      </c>
      <c r="K972">
        <v>28920</v>
      </c>
      <c r="L972" t="s">
        <v>653</v>
      </c>
      <c r="M972" t="s">
        <v>660</v>
      </c>
    </row>
    <row r="973" spans="1:13" x14ac:dyDescent="0.3">
      <c r="A973" t="str">
        <f t="shared" si="30"/>
        <v>12Milton Keynes</v>
      </c>
      <c r="B973">
        <f t="shared" si="31"/>
        <v>12</v>
      </c>
      <c r="C973" t="s">
        <v>196</v>
      </c>
      <c r="D973" t="s">
        <v>891</v>
      </c>
      <c r="E973">
        <v>65</v>
      </c>
      <c r="F973" t="s">
        <v>2134</v>
      </c>
      <c r="G973" t="s">
        <v>2135</v>
      </c>
      <c r="H973" t="s">
        <v>613</v>
      </c>
      <c r="I973" t="s">
        <v>621</v>
      </c>
      <c r="J973" t="s">
        <v>554</v>
      </c>
      <c r="K973">
        <v>640000</v>
      </c>
      <c r="L973">
        <v>0</v>
      </c>
      <c r="M973" t="s">
        <v>660</v>
      </c>
    </row>
    <row r="974" spans="1:13" x14ac:dyDescent="0.3">
      <c r="A974" t="str">
        <f t="shared" si="30"/>
        <v>13Milton Keynes</v>
      </c>
      <c r="B974">
        <f t="shared" si="31"/>
        <v>13</v>
      </c>
      <c r="C974" t="s">
        <v>196</v>
      </c>
      <c r="D974" t="s">
        <v>891</v>
      </c>
      <c r="E974">
        <v>66</v>
      </c>
      <c r="F974" t="s">
        <v>2136</v>
      </c>
      <c r="G974" t="s">
        <v>2137</v>
      </c>
      <c r="H974" t="s">
        <v>623</v>
      </c>
      <c r="J974" t="s">
        <v>532</v>
      </c>
      <c r="K974">
        <v>45000</v>
      </c>
      <c r="L974">
        <v>0</v>
      </c>
      <c r="M974" t="s">
        <v>660</v>
      </c>
    </row>
    <row r="975" spans="1:13" x14ac:dyDescent="0.3">
      <c r="A975" t="str">
        <f t="shared" si="30"/>
        <v>14Milton Keynes</v>
      </c>
      <c r="B975">
        <f t="shared" si="31"/>
        <v>14</v>
      </c>
      <c r="C975" t="s">
        <v>196</v>
      </c>
      <c r="D975" t="s">
        <v>891</v>
      </c>
      <c r="E975">
        <v>67</v>
      </c>
      <c r="F975" t="s">
        <v>2138</v>
      </c>
      <c r="G975" t="s">
        <v>2139</v>
      </c>
      <c r="H975" t="s">
        <v>605</v>
      </c>
      <c r="I975" t="s">
        <v>615</v>
      </c>
      <c r="J975" t="s">
        <v>532</v>
      </c>
      <c r="K975">
        <v>60000</v>
      </c>
      <c r="L975">
        <v>0</v>
      </c>
      <c r="M975" t="s">
        <v>660</v>
      </c>
    </row>
    <row r="976" spans="1:13" x14ac:dyDescent="0.3">
      <c r="A976" t="str">
        <f t="shared" si="30"/>
        <v>15Milton Keynes</v>
      </c>
      <c r="B976">
        <f t="shared" si="31"/>
        <v>15</v>
      </c>
      <c r="C976" t="s">
        <v>196</v>
      </c>
      <c r="D976" t="s">
        <v>891</v>
      </c>
      <c r="E976">
        <v>68</v>
      </c>
      <c r="F976" t="s">
        <v>2140</v>
      </c>
      <c r="G976" t="s">
        <v>2141</v>
      </c>
      <c r="H976" t="s">
        <v>613</v>
      </c>
      <c r="I976" t="s">
        <v>591</v>
      </c>
      <c r="J976" t="s">
        <v>554</v>
      </c>
      <c r="K976">
        <v>310000</v>
      </c>
      <c r="L976">
        <v>0</v>
      </c>
      <c r="M976" t="s">
        <v>660</v>
      </c>
    </row>
    <row r="977" spans="1:13" x14ac:dyDescent="0.3">
      <c r="A977" t="str">
        <f t="shared" si="30"/>
        <v>16Milton Keynes</v>
      </c>
      <c r="B977">
        <f t="shared" si="31"/>
        <v>16</v>
      </c>
      <c r="C977" t="s">
        <v>196</v>
      </c>
      <c r="D977" t="s">
        <v>891</v>
      </c>
      <c r="E977">
        <v>69</v>
      </c>
      <c r="F977" t="s">
        <v>2142</v>
      </c>
      <c r="G977" t="s">
        <v>2143</v>
      </c>
      <c r="H977" t="s">
        <v>528</v>
      </c>
      <c r="I977" t="s">
        <v>575</v>
      </c>
      <c r="J977" t="s">
        <v>532</v>
      </c>
      <c r="K977">
        <v>5000</v>
      </c>
      <c r="L977">
        <v>100</v>
      </c>
      <c r="M977" t="s">
        <v>682</v>
      </c>
    </row>
    <row r="978" spans="1:13" x14ac:dyDescent="0.3">
      <c r="A978" t="str">
        <f t="shared" si="30"/>
        <v>17Milton Keynes</v>
      </c>
      <c r="B978">
        <f t="shared" si="31"/>
        <v>17</v>
      </c>
      <c r="C978" t="s">
        <v>196</v>
      </c>
      <c r="D978" t="s">
        <v>891</v>
      </c>
      <c r="E978">
        <v>70</v>
      </c>
      <c r="F978" t="s">
        <v>2144</v>
      </c>
      <c r="G978" t="s">
        <v>2145</v>
      </c>
      <c r="H978" t="s">
        <v>613</v>
      </c>
      <c r="I978" t="s">
        <v>621</v>
      </c>
      <c r="J978" t="s">
        <v>554</v>
      </c>
      <c r="K978">
        <v>250000</v>
      </c>
      <c r="L978">
        <v>0</v>
      </c>
      <c r="M978" t="s">
        <v>660</v>
      </c>
    </row>
    <row r="979" spans="1:13" x14ac:dyDescent="0.3">
      <c r="A979" t="str">
        <f t="shared" si="30"/>
        <v>18Milton Keynes</v>
      </c>
      <c r="B979">
        <f t="shared" si="31"/>
        <v>18</v>
      </c>
      <c r="C979" t="s">
        <v>196</v>
      </c>
      <c r="D979" t="s">
        <v>891</v>
      </c>
      <c r="E979">
        <v>71</v>
      </c>
      <c r="F979" t="s">
        <v>2146</v>
      </c>
      <c r="G979" t="s">
        <v>2147</v>
      </c>
      <c r="H979" t="s">
        <v>613</v>
      </c>
      <c r="I979" t="s">
        <v>621</v>
      </c>
      <c r="J979" t="s">
        <v>532</v>
      </c>
      <c r="K979">
        <v>72000</v>
      </c>
      <c r="L979">
        <v>0</v>
      </c>
      <c r="M979" t="s">
        <v>660</v>
      </c>
    </row>
    <row r="980" spans="1:13" x14ac:dyDescent="0.3">
      <c r="A980" t="str">
        <f t="shared" si="30"/>
        <v>1Barking and Dagenham</v>
      </c>
      <c r="B980">
        <f t="shared" si="31"/>
        <v>1</v>
      </c>
      <c r="C980" t="s">
        <v>38</v>
      </c>
      <c r="D980" t="s">
        <v>648</v>
      </c>
      <c r="E980">
        <v>47</v>
      </c>
      <c r="F980" t="s">
        <v>2148</v>
      </c>
      <c r="G980" t="s">
        <v>2149</v>
      </c>
      <c r="H980" t="s">
        <v>605</v>
      </c>
      <c r="I980" t="s">
        <v>620</v>
      </c>
      <c r="J980" t="s">
        <v>532</v>
      </c>
      <c r="K980">
        <v>80000</v>
      </c>
      <c r="L980" t="s">
        <v>653</v>
      </c>
      <c r="M980" t="s">
        <v>660</v>
      </c>
    </row>
    <row r="981" spans="1:13" x14ac:dyDescent="0.3">
      <c r="A981" t="str">
        <f t="shared" si="30"/>
        <v>2Barking and Dagenham</v>
      </c>
      <c r="B981">
        <f t="shared" si="31"/>
        <v>2</v>
      </c>
      <c r="C981" t="s">
        <v>38</v>
      </c>
      <c r="D981" t="s">
        <v>648</v>
      </c>
      <c r="E981">
        <v>48</v>
      </c>
      <c r="F981" t="s">
        <v>2148</v>
      </c>
      <c r="G981" t="s">
        <v>2150</v>
      </c>
      <c r="H981" t="s">
        <v>628</v>
      </c>
      <c r="I981" t="s">
        <v>542</v>
      </c>
      <c r="J981" t="s">
        <v>554</v>
      </c>
      <c r="K981">
        <v>150000</v>
      </c>
      <c r="L981" t="s">
        <v>653</v>
      </c>
      <c r="M981" t="s">
        <v>660</v>
      </c>
    </row>
    <row r="982" spans="1:13" x14ac:dyDescent="0.3">
      <c r="A982" t="str">
        <f t="shared" si="30"/>
        <v>3Barking and Dagenham</v>
      </c>
      <c r="B982">
        <f t="shared" si="31"/>
        <v>3</v>
      </c>
      <c r="C982" t="s">
        <v>38</v>
      </c>
      <c r="D982" t="s">
        <v>648</v>
      </c>
      <c r="E982">
        <v>49</v>
      </c>
      <c r="F982" t="s">
        <v>2151</v>
      </c>
      <c r="G982" t="s">
        <v>2152</v>
      </c>
      <c r="H982" t="s">
        <v>619</v>
      </c>
      <c r="I982" t="s">
        <v>563</v>
      </c>
      <c r="J982" t="s">
        <v>554</v>
      </c>
      <c r="K982">
        <v>1726557</v>
      </c>
      <c r="L982">
        <v>75000</v>
      </c>
      <c r="M982" t="s">
        <v>657</v>
      </c>
    </row>
    <row r="983" spans="1:13" x14ac:dyDescent="0.3">
      <c r="A983" t="str">
        <f t="shared" si="30"/>
        <v>4Barking and Dagenham</v>
      </c>
      <c r="B983">
        <f t="shared" si="31"/>
        <v>4</v>
      </c>
      <c r="C983" t="s">
        <v>38</v>
      </c>
      <c r="D983" t="s">
        <v>648</v>
      </c>
      <c r="E983">
        <v>50</v>
      </c>
      <c r="F983" t="s">
        <v>2151</v>
      </c>
      <c r="G983" t="s">
        <v>2153</v>
      </c>
      <c r="H983" t="s">
        <v>638</v>
      </c>
      <c r="I983" t="s">
        <v>595</v>
      </c>
      <c r="J983" t="s">
        <v>532</v>
      </c>
      <c r="K983">
        <v>1803842</v>
      </c>
      <c r="L983">
        <v>23</v>
      </c>
      <c r="M983" t="s">
        <v>663</v>
      </c>
    </row>
    <row r="984" spans="1:13" x14ac:dyDescent="0.3">
      <c r="A984" t="str">
        <f t="shared" si="30"/>
        <v>5Barking and Dagenham</v>
      </c>
      <c r="B984">
        <f t="shared" si="31"/>
        <v>5</v>
      </c>
      <c r="C984" t="s">
        <v>38</v>
      </c>
      <c r="D984" t="s">
        <v>648</v>
      </c>
      <c r="E984">
        <v>51</v>
      </c>
      <c r="F984" t="s">
        <v>2151</v>
      </c>
      <c r="G984" t="s">
        <v>2154</v>
      </c>
      <c r="H984" t="s">
        <v>631</v>
      </c>
      <c r="I984" t="s">
        <v>544</v>
      </c>
      <c r="J984" t="s">
        <v>532</v>
      </c>
      <c r="K984">
        <v>618000</v>
      </c>
      <c r="L984">
        <v>100</v>
      </c>
      <c r="M984" t="s">
        <v>525</v>
      </c>
    </row>
    <row r="985" spans="1:13" x14ac:dyDescent="0.3">
      <c r="A985" t="str">
        <f t="shared" si="30"/>
        <v>6Barking and Dagenham</v>
      </c>
      <c r="B985">
        <f t="shared" si="31"/>
        <v>6</v>
      </c>
      <c r="C985" t="s">
        <v>38</v>
      </c>
      <c r="D985" t="s">
        <v>648</v>
      </c>
      <c r="E985">
        <v>52</v>
      </c>
      <c r="F985" t="s">
        <v>2148</v>
      </c>
      <c r="G985" t="s">
        <v>2155</v>
      </c>
      <c r="H985" t="s">
        <v>639</v>
      </c>
      <c r="I985" t="s">
        <v>653</v>
      </c>
      <c r="J985" t="s">
        <v>554</v>
      </c>
      <c r="K985">
        <v>75553</v>
      </c>
      <c r="L985" t="s">
        <v>653</v>
      </c>
      <c r="M985" t="s">
        <v>654</v>
      </c>
    </row>
    <row r="986" spans="1:13" x14ac:dyDescent="0.3">
      <c r="A986" t="str">
        <f t="shared" si="30"/>
        <v>1Waltham Forest</v>
      </c>
      <c r="B986">
        <f t="shared" si="31"/>
        <v>1</v>
      </c>
      <c r="C986" t="s">
        <v>308</v>
      </c>
      <c r="D986" t="s">
        <v>648</v>
      </c>
      <c r="E986">
        <v>45</v>
      </c>
      <c r="F986" t="s">
        <v>2156</v>
      </c>
      <c r="G986" t="s">
        <v>2157</v>
      </c>
      <c r="H986" t="s">
        <v>619</v>
      </c>
      <c r="I986" t="s">
        <v>563</v>
      </c>
      <c r="J986" t="s">
        <v>532</v>
      </c>
      <c r="K986">
        <v>2216628</v>
      </c>
      <c r="L986">
        <v>123100</v>
      </c>
      <c r="M986" t="s">
        <v>657</v>
      </c>
    </row>
    <row r="987" spans="1:13" x14ac:dyDescent="0.3">
      <c r="A987" t="str">
        <f t="shared" si="30"/>
        <v>2Waltham Forest</v>
      </c>
      <c r="B987">
        <f t="shared" si="31"/>
        <v>2</v>
      </c>
      <c r="C987" t="s">
        <v>308</v>
      </c>
      <c r="D987" t="s">
        <v>648</v>
      </c>
      <c r="E987">
        <v>46</v>
      </c>
      <c r="F987" t="s">
        <v>2158</v>
      </c>
      <c r="G987" t="s">
        <v>2157</v>
      </c>
      <c r="H987" t="s">
        <v>638</v>
      </c>
      <c r="I987" t="s">
        <v>595</v>
      </c>
      <c r="J987" t="s">
        <v>554</v>
      </c>
      <c r="K987">
        <v>1299000</v>
      </c>
      <c r="L987">
        <v>33</v>
      </c>
      <c r="M987" t="s">
        <v>663</v>
      </c>
    </row>
    <row r="988" spans="1:13" x14ac:dyDescent="0.3">
      <c r="A988" t="str">
        <f t="shared" si="30"/>
        <v>3Waltham Forest</v>
      </c>
      <c r="B988">
        <f t="shared" si="31"/>
        <v>3</v>
      </c>
      <c r="C988" t="s">
        <v>308</v>
      </c>
      <c r="D988" t="s">
        <v>648</v>
      </c>
      <c r="E988">
        <v>47</v>
      </c>
      <c r="F988" t="s">
        <v>2159</v>
      </c>
      <c r="G988" t="s">
        <v>2157</v>
      </c>
      <c r="H988" t="s">
        <v>619</v>
      </c>
      <c r="I988" t="s">
        <v>563</v>
      </c>
      <c r="J988" t="s">
        <v>554</v>
      </c>
      <c r="K988">
        <v>699988</v>
      </c>
      <c r="L988">
        <v>38800</v>
      </c>
      <c r="M988" t="s">
        <v>657</v>
      </c>
    </row>
    <row r="989" spans="1:13" x14ac:dyDescent="0.3">
      <c r="A989" t="str">
        <f t="shared" si="30"/>
        <v>4Waltham Forest</v>
      </c>
      <c r="B989">
        <f t="shared" si="31"/>
        <v>4</v>
      </c>
      <c r="C989" t="s">
        <v>308</v>
      </c>
      <c r="D989" t="s">
        <v>648</v>
      </c>
      <c r="E989">
        <v>48</v>
      </c>
      <c r="F989" t="s">
        <v>2160</v>
      </c>
      <c r="G989" t="s">
        <v>2161</v>
      </c>
      <c r="H989" t="s">
        <v>631</v>
      </c>
      <c r="I989" t="s">
        <v>544</v>
      </c>
      <c r="J989" t="s">
        <v>554</v>
      </c>
      <c r="K989">
        <v>406000</v>
      </c>
      <c r="L989">
        <v>19200</v>
      </c>
      <c r="M989" t="s">
        <v>525</v>
      </c>
    </row>
    <row r="990" spans="1:13" x14ac:dyDescent="0.3">
      <c r="A990" t="str">
        <f t="shared" si="30"/>
        <v>5Waltham Forest</v>
      </c>
      <c r="B990">
        <f t="shared" si="31"/>
        <v>5</v>
      </c>
      <c r="C990" t="s">
        <v>308</v>
      </c>
      <c r="D990" t="s">
        <v>648</v>
      </c>
      <c r="E990">
        <v>49</v>
      </c>
      <c r="F990" t="s">
        <v>2162</v>
      </c>
      <c r="G990" t="s">
        <v>2162</v>
      </c>
      <c r="H990" t="s">
        <v>557</v>
      </c>
      <c r="J990" t="s">
        <v>554</v>
      </c>
      <c r="K990">
        <v>80000</v>
      </c>
      <c r="L990">
        <v>0</v>
      </c>
      <c r="M990" t="s">
        <v>660</v>
      </c>
    </row>
    <row r="991" spans="1:13" x14ac:dyDescent="0.3">
      <c r="A991" t="str">
        <f t="shared" si="30"/>
        <v>1Windsor and Maidenhead</v>
      </c>
      <c r="B991">
        <f t="shared" si="31"/>
        <v>1</v>
      </c>
      <c r="C991" t="s">
        <v>330</v>
      </c>
      <c r="D991" t="s">
        <v>683</v>
      </c>
      <c r="E991">
        <v>57</v>
      </c>
      <c r="F991" t="s">
        <v>2163</v>
      </c>
      <c r="G991" t="s">
        <v>2164</v>
      </c>
      <c r="H991" t="s">
        <v>619</v>
      </c>
      <c r="I991" t="s">
        <v>541</v>
      </c>
      <c r="J991" t="s">
        <v>532</v>
      </c>
      <c r="K991">
        <v>527237</v>
      </c>
      <c r="L991">
        <v>1500</v>
      </c>
      <c r="M991" t="s">
        <v>657</v>
      </c>
    </row>
    <row r="992" spans="1:13" x14ac:dyDescent="0.3">
      <c r="A992" t="str">
        <f t="shared" si="30"/>
        <v>2Windsor and Maidenhead</v>
      </c>
      <c r="B992">
        <f t="shared" si="31"/>
        <v>2</v>
      </c>
      <c r="C992" t="s">
        <v>330</v>
      </c>
      <c r="D992" t="s">
        <v>683</v>
      </c>
      <c r="E992">
        <v>65</v>
      </c>
      <c r="F992" t="s">
        <v>2165</v>
      </c>
      <c r="G992" t="s">
        <v>2166</v>
      </c>
      <c r="H992" t="s">
        <v>636</v>
      </c>
      <c r="I992" t="s">
        <v>567</v>
      </c>
      <c r="J992" t="s">
        <v>554</v>
      </c>
      <c r="K992">
        <v>265200</v>
      </c>
      <c r="L992">
        <v>0</v>
      </c>
      <c r="M992" t="s">
        <v>660</v>
      </c>
    </row>
    <row r="993" spans="1:13" x14ac:dyDescent="0.3">
      <c r="A993" t="str">
        <f t="shared" si="30"/>
        <v>3Windsor and Maidenhead</v>
      </c>
      <c r="B993">
        <f t="shared" si="31"/>
        <v>3</v>
      </c>
      <c r="C993" t="s">
        <v>330</v>
      </c>
      <c r="D993" t="s">
        <v>683</v>
      </c>
      <c r="E993">
        <v>67</v>
      </c>
      <c r="F993" t="s">
        <v>2167</v>
      </c>
      <c r="G993" t="s">
        <v>2166</v>
      </c>
      <c r="H993" t="s">
        <v>628</v>
      </c>
      <c r="I993" t="s">
        <v>542</v>
      </c>
      <c r="J993" t="s">
        <v>554</v>
      </c>
      <c r="K993">
        <v>106763</v>
      </c>
      <c r="L993">
        <v>0</v>
      </c>
      <c r="M993" t="s">
        <v>660</v>
      </c>
    </row>
    <row r="994" spans="1:13" x14ac:dyDescent="0.3">
      <c r="A994" t="str">
        <f t="shared" si="30"/>
        <v>4Windsor and Maidenhead</v>
      </c>
      <c r="B994">
        <f t="shared" si="31"/>
        <v>4</v>
      </c>
      <c r="C994" t="s">
        <v>330</v>
      </c>
      <c r="D994" t="s">
        <v>683</v>
      </c>
      <c r="E994">
        <v>68</v>
      </c>
      <c r="F994" t="s">
        <v>2168</v>
      </c>
      <c r="G994" t="s">
        <v>2166</v>
      </c>
      <c r="H994" t="s">
        <v>636</v>
      </c>
      <c r="I994" t="s">
        <v>567</v>
      </c>
      <c r="J994" t="s">
        <v>554</v>
      </c>
      <c r="K994">
        <v>77130</v>
      </c>
      <c r="L994">
        <v>0</v>
      </c>
      <c r="M994" t="s">
        <v>660</v>
      </c>
    </row>
    <row r="995" spans="1:13" x14ac:dyDescent="0.3">
      <c r="A995" t="str">
        <f t="shared" si="30"/>
        <v>5Windsor and Maidenhead</v>
      </c>
      <c r="B995">
        <f t="shared" si="31"/>
        <v>5</v>
      </c>
      <c r="C995" t="s">
        <v>330</v>
      </c>
      <c r="D995" t="s">
        <v>683</v>
      </c>
      <c r="E995">
        <v>70</v>
      </c>
      <c r="F995" t="s">
        <v>2169</v>
      </c>
      <c r="G995" t="s">
        <v>2170</v>
      </c>
      <c r="H995" t="s">
        <v>636</v>
      </c>
      <c r="I995" t="s">
        <v>567</v>
      </c>
      <c r="J995" t="s">
        <v>554</v>
      </c>
      <c r="K995">
        <v>36530</v>
      </c>
      <c r="L995">
        <v>0</v>
      </c>
      <c r="M995" t="s">
        <v>660</v>
      </c>
    </row>
    <row r="996" spans="1:13" x14ac:dyDescent="0.3">
      <c r="A996" t="str">
        <f t="shared" si="30"/>
        <v>6Windsor and Maidenhead</v>
      </c>
      <c r="B996">
        <f t="shared" si="31"/>
        <v>6</v>
      </c>
      <c r="C996" t="s">
        <v>330</v>
      </c>
      <c r="D996" t="s">
        <v>683</v>
      </c>
      <c r="E996">
        <v>71</v>
      </c>
      <c r="F996" t="s">
        <v>2171</v>
      </c>
      <c r="G996" t="s">
        <v>2170</v>
      </c>
      <c r="H996" t="s">
        <v>636</v>
      </c>
      <c r="I996" t="s">
        <v>567</v>
      </c>
      <c r="J996" t="s">
        <v>554</v>
      </c>
      <c r="K996">
        <v>24941</v>
      </c>
      <c r="L996">
        <v>0</v>
      </c>
      <c r="M996" t="s">
        <v>660</v>
      </c>
    </row>
    <row r="997" spans="1:13" x14ac:dyDescent="0.3">
      <c r="A997" t="str">
        <f t="shared" si="30"/>
        <v>7Windsor and Maidenhead</v>
      </c>
      <c r="B997">
        <f t="shared" si="31"/>
        <v>7</v>
      </c>
      <c r="C997" t="s">
        <v>330</v>
      </c>
      <c r="D997" t="s">
        <v>683</v>
      </c>
      <c r="E997">
        <v>72</v>
      </c>
      <c r="F997" t="s">
        <v>2170</v>
      </c>
      <c r="G997" t="s">
        <v>2170</v>
      </c>
      <c r="H997" t="s">
        <v>636</v>
      </c>
      <c r="I997" t="s">
        <v>567</v>
      </c>
      <c r="J997" t="s">
        <v>554</v>
      </c>
      <c r="K997">
        <v>316280</v>
      </c>
      <c r="L997">
        <v>0</v>
      </c>
      <c r="M997" t="s">
        <v>660</v>
      </c>
    </row>
    <row r="998" spans="1:13" x14ac:dyDescent="0.3">
      <c r="A998" t="str">
        <f t="shared" si="30"/>
        <v>8Windsor and Maidenhead</v>
      </c>
      <c r="B998">
        <f t="shared" si="31"/>
        <v>8</v>
      </c>
      <c r="C998" t="s">
        <v>330</v>
      </c>
      <c r="D998" t="s">
        <v>683</v>
      </c>
      <c r="E998">
        <v>76</v>
      </c>
      <c r="F998" t="s">
        <v>2172</v>
      </c>
      <c r="G998" t="s">
        <v>2173</v>
      </c>
      <c r="H998" t="s">
        <v>636</v>
      </c>
      <c r="I998" t="s">
        <v>567</v>
      </c>
      <c r="J998" t="s">
        <v>554</v>
      </c>
      <c r="K998">
        <v>71288</v>
      </c>
      <c r="L998">
        <v>0</v>
      </c>
      <c r="M998" t="s">
        <v>660</v>
      </c>
    </row>
    <row r="999" spans="1:13" x14ac:dyDescent="0.3">
      <c r="A999" t="str">
        <f t="shared" si="30"/>
        <v>9Windsor and Maidenhead</v>
      </c>
      <c r="B999">
        <f t="shared" si="31"/>
        <v>9</v>
      </c>
      <c r="C999" t="s">
        <v>330</v>
      </c>
      <c r="D999" t="s">
        <v>683</v>
      </c>
      <c r="E999">
        <v>77</v>
      </c>
      <c r="F999" t="s">
        <v>2174</v>
      </c>
      <c r="G999" t="s">
        <v>2173</v>
      </c>
      <c r="H999" t="s">
        <v>636</v>
      </c>
      <c r="I999" t="s">
        <v>567</v>
      </c>
      <c r="J999" t="s">
        <v>554</v>
      </c>
      <c r="K999">
        <v>34339</v>
      </c>
      <c r="L999">
        <v>0</v>
      </c>
      <c r="M999" t="s">
        <v>660</v>
      </c>
    </row>
    <row r="1000" spans="1:13" x14ac:dyDescent="0.3">
      <c r="A1000" t="str">
        <f t="shared" si="30"/>
        <v>10Windsor and Maidenhead</v>
      </c>
      <c r="B1000">
        <f t="shared" si="31"/>
        <v>10</v>
      </c>
      <c r="C1000" t="s">
        <v>330</v>
      </c>
      <c r="D1000" t="s">
        <v>683</v>
      </c>
      <c r="E1000">
        <v>78</v>
      </c>
      <c r="F1000" t="s">
        <v>2175</v>
      </c>
      <c r="G1000" t="s">
        <v>2173</v>
      </c>
      <c r="H1000" t="s">
        <v>639</v>
      </c>
      <c r="I1000" t="s">
        <v>570</v>
      </c>
      <c r="J1000" t="s">
        <v>554</v>
      </c>
      <c r="K1000">
        <v>35723</v>
      </c>
      <c r="L1000">
        <v>0.5</v>
      </c>
      <c r="M1000" t="s">
        <v>654</v>
      </c>
    </row>
    <row r="1001" spans="1:13" x14ac:dyDescent="0.3">
      <c r="A1001" t="str">
        <f t="shared" si="30"/>
        <v>11Windsor and Maidenhead</v>
      </c>
      <c r="B1001">
        <f t="shared" si="31"/>
        <v>11</v>
      </c>
      <c r="C1001" t="s">
        <v>330</v>
      </c>
      <c r="D1001" t="s">
        <v>683</v>
      </c>
      <c r="E1001">
        <v>79</v>
      </c>
      <c r="F1001" t="s">
        <v>2176</v>
      </c>
      <c r="G1001" t="s">
        <v>2173</v>
      </c>
      <c r="H1001" t="s">
        <v>639</v>
      </c>
      <c r="I1001" t="s">
        <v>570</v>
      </c>
      <c r="J1001" t="s">
        <v>554</v>
      </c>
      <c r="K1001">
        <v>17622</v>
      </c>
      <c r="L1001">
        <v>0.5</v>
      </c>
      <c r="M1001" t="s">
        <v>654</v>
      </c>
    </row>
    <row r="1002" spans="1:13" x14ac:dyDescent="0.3">
      <c r="A1002" t="str">
        <f t="shared" si="30"/>
        <v>12Windsor and Maidenhead</v>
      </c>
      <c r="B1002">
        <f t="shared" si="31"/>
        <v>12</v>
      </c>
      <c r="C1002" t="s">
        <v>330</v>
      </c>
      <c r="D1002" t="s">
        <v>683</v>
      </c>
      <c r="E1002">
        <v>80</v>
      </c>
      <c r="F1002" t="s">
        <v>2177</v>
      </c>
      <c r="G1002" t="s">
        <v>2173</v>
      </c>
      <c r="H1002" t="s">
        <v>630</v>
      </c>
      <c r="I1002" t="s">
        <v>565</v>
      </c>
      <c r="J1002" t="s">
        <v>554</v>
      </c>
      <c r="K1002">
        <v>163838</v>
      </c>
      <c r="L1002">
        <v>4</v>
      </c>
      <c r="M1002" t="s">
        <v>651</v>
      </c>
    </row>
    <row r="1003" spans="1:13" x14ac:dyDescent="0.3">
      <c r="A1003" t="str">
        <f t="shared" si="30"/>
        <v>1West Sussex</v>
      </c>
      <c r="B1003">
        <f t="shared" si="31"/>
        <v>1</v>
      </c>
      <c r="C1003" t="s">
        <v>320</v>
      </c>
      <c r="D1003" t="s">
        <v>683</v>
      </c>
      <c r="E1003">
        <v>19</v>
      </c>
      <c r="F1003" t="s">
        <v>2178</v>
      </c>
      <c r="G1003" t="s">
        <v>2179</v>
      </c>
      <c r="H1003" t="s">
        <v>639</v>
      </c>
      <c r="I1003" t="s">
        <v>596</v>
      </c>
      <c r="J1003" t="s">
        <v>532</v>
      </c>
      <c r="K1003">
        <v>1260000</v>
      </c>
      <c r="L1003">
        <v>19</v>
      </c>
      <c r="M1003" t="s">
        <v>654</v>
      </c>
    </row>
    <row r="1004" spans="1:13" x14ac:dyDescent="0.3">
      <c r="A1004" t="str">
        <f t="shared" si="30"/>
        <v>2West Sussex</v>
      </c>
      <c r="B1004">
        <f t="shared" si="31"/>
        <v>2</v>
      </c>
      <c r="C1004" t="s">
        <v>320</v>
      </c>
      <c r="D1004" t="s">
        <v>683</v>
      </c>
      <c r="E1004">
        <v>19</v>
      </c>
      <c r="F1004" t="s">
        <v>2180</v>
      </c>
      <c r="G1004" t="s">
        <v>2181</v>
      </c>
      <c r="H1004" t="s">
        <v>639</v>
      </c>
      <c r="I1004" t="s">
        <v>596</v>
      </c>
      <c r="J1004" t="s">
        <v>532</v>
      </c>
      <c r="K1004">
        <v>345000</v>
      </c>
      <c r="L1004">
        <v>3</v>
      </c>
      <c r="M1004" t="s">
        <v>654</v>
      </c>
    </row>
    <row r="1005" spans="1:13" x14ac:dyDescent="0.3">
      <c r="A1005" t="str">
        <f t="shared" si="30"/>
        <v>3West Sussex</v>
      </c>
      <c r="B1005">
        <f t="shared" si="31"/>
        <v>3</v>
      </c>
      <c r="C1005" t="s">
        <v>320</v>
      </c>
      <c r="D1005" t="s">
        <v>683</v>
      </c>
      <c r="E1005">
        <v>19</v>
      </c>
      <c r="F1005" t="s">
        <v>2182</v>
      </c>
      <c r="G1005" t="s">
        <v>2183</v>
      </c>
      <c r="H1005" t="s">
        <v>639</v>
      </c>
      <c r="I1005" t="s">
        <v>570</v>
      </c>
      <c r="J1005" t="s">
        <v>532</v>
      </c>
      <c r="K1005">
        <v>1428440</v>
      </c>
      <c r="L1005">
        <v>17</v>
      </c>
      <c r="M1005" t="s">
        <v>654</v>
      </c>
    </row>
    <row r="1006" spans="1:13" x14ac:dyDescent="0.3">
      <c r="A1006" t="str">
        <f t="shared" si="30"/>
        <v>4West Sussex</v>
      </c>
      <c r="B1006">
        <f t="shared" si="31"/>
        <v>4</v>
      </c>
      <c r="C1006" t="s">
        <v>320</v>
      </c>
      <c r="D1006" t="s">
        <v>683</v>
      </c>
      <c r="E1006">
        <v>19</v>
      </c>
      <c r="F1006" t="s">
        <v>2184</v>
      </c>
      <c r="G1006" t="s">
        <v>2185</v>
      </c>
      <c r="H1006" t="s">
        <v>639</v>
      </c>
      <c r="I1006" t="s">
        <v>570</v>
      </c>
      <c r="J1006" t="s">
        <v>532</v>
      </c>
      <c r="K1006">
        <v>90000</v>
      </c>
      <c r="L1006">
        <v>2</v>
      </c>
      <c r="M1006" t="s">
        <v>654</v>
      </c>
    </row>
    <row r="1007" spans="1:13" x14ac:dyDescent="0.3">
      <c r="A1007" t="str">
        <f t="shared" si="30"/>
        <v>5West Sussex</v>
      </c>
      <c r="B1007">
        <f t="shared" si="31"/>
        <v>5</v>
      </c>
      <c r="C1007" t="s">
        <v>320</v>
      </c>
      <c r="D1007" t="s">
        <v>683</v>
      </c>
      <c r="E1007">
        <v>19</v>
      </c>
      <c r="F1007" t="s">
        <v>2186</v>
      </c>
      <c r="G1007" t="s">
        <v>2187</v>
      </c>
      <c r="H1007" t="s">
        <v>619</v>
      </c>
      <c r="I1007" t="s">
        <v>563</v>
      </c>
      <c r="J1007" t="s">
        <v>532</v>
      </c>
      <c r="K1007">
        <v>1670000</v>
      </c>
      <c r="L1007">
        <v>56000</v>
      </c>
      <c r="M1007" t="s">
        <v>657</v>
      </c>
    </row>
    <row r="1008" spans="1:13" x14ac:dyDescent="0.3">
      <c r="A1008" t="str">
        <f t="shared" si="30"/>
        <v>6West Sussex</v>
      </c>
      <c r="B1008">
        <f t="shared" si="31"/>
        <v>6</v>
      </c>
      <c r="C1008" t="s">
        <v>320</v>
      </c>
      <c r="D1008" t="s">
        <v>683</v>
      </c>
      <c r="E1008">
        <v>19</v>
      </c>
      <c r="F1008" t="s">
        <v>2188</v>
      </c>
      <c r="G1008" t="s">
        <v>2189</v>
      </c>
      <c r="H1008" t="s">
        <v>605</v>
      </c>
      <c r="I1008" t="s">
        <v>579</v>
      </c>
      <c r="J1008" t="s">
        <v>532</v>
      </c>
      <c r="K1008">
        <v>23000</v>
      </c>
      <c r="L1008">
        <v>0</v>
      </c>
      <c r="M1008" t="s">
        <v>660</v>
      </c>
    </row>
    <row r="1009" spans="1:13" x14ac:dyDescent="0.3">
      <c r="A1009" t="str">
        <f t="shared" si="30"/>
        <v>7West Sussex</v>
      </c>
      <c r="B1009">
        <f t="shared" si="31"/>
        <v>7</v>
      </c>
      <c r="C1009" t="s">
        <v>320</v>
      </c>
      <c r="D1009" t="s">
        <v>683</v>
      </c>
      <c r="E1009">
        <v>20</v>
      </c>
      <c r="F1009" t="s">
        <v>2190</v>
      </c>
      <c r="G1009" t="s">
        <v>2183</v>
      </c>
      <c r="H1009" t="s">
        <v>619</v>
      </c>
      <c r="I1009" t="s">
        <v>563</v>
      </c>
      <c r="J1009" t="s">
        <v>554</v>
      </c>
      <c r="K1009">
        <v>960000</v>
      </c>
      <c r="L1009">
        <v>10400</v>
      </c>
      <c r="M1009" t="s">
        <v>657</v>
      </c>
    </row>
    <row r="1010" spans="1:13" x14ac:dyDescent="0.3">
      <c r="A1010" t="str">
        <f t="shared" si="30"/>
        <v>8West Sussex</v>
      </c>
      <c r="B1010">
        <f t="shared" si="31"/>
        <v>8</v>
      </c>
      <c r="C1010" t="s">
        <v>320</v>
      </c>
      <c r="D1010" t="s">
        <v>683</v>
      </c>
      <c r="E1010">
        <v>20</v>
      </c>
      <c r="F1010" t="s">
        <v>2191</v>
      </c>
      <c r="G1010" t="s">
        <v>2192</v>
      </c>
      <c r="H1010" t="s">
        <v>639</v>
      </c>
      <c r="I1010" t="s">
        <v>570</v>
      </c>
      <c r="J1010" t="s">
        <v>554</v>
      </c>
      <c r="K1010">
        <v>222000</v>
      </c>
      <c r="L1010">
        <v>2</v>
      </c>
      <c r="M1010" t="s">
        <v>654</v>
      </c>
    </row>
    <row r="1011" spans="1:13" x14ac:dyDescent="0.3">
      <c r="A1011" t="str">
        <f t="shared" si="30"/>
        <v>9West Sussex</v>
      </c>
      <c r="B1011">
        <f t="shared" si="31"/>
        <v>9</v>
      </c>
      <c r="C1011" t="s">
        <v>320</v>
      </c>
      <c r="D1011" t="s">
        <v>683</v>
      </c>
      <c r="E1011">
        <v>20</v>
      </c>
      <c r="F1011" t="s">
        <v>2193</v>
      </c>
      <c r="G1011" t="s">
        <v>2194</v>
      </c>
      <c r="H1011" t="s">
        <v>639</v>
      </c>
      <c r="I1011" t="s">
        <v>570</v>
      </c>
      <c r="J1011" t="s">
        <v>554</v>
      </c>
      <c r="K1011">
        <v>200000</v>
      </c>
      <c r="L1011">
        <v>4</v>
      </c>
      <c r="M1011" t="s">
        <v>654</v>
      </c>
    </row>
    <row r="1012" spans="1:13" x14ac:dyDescent="0.3">
      <c r="A1012" t="str">
        <f t="shared" si="30"/>
        <v>10West Sussex</v>
      </c>
      <c r="B1012">
        <f t="shared" si="31"/>
        <v>10</v>
      </c>
      <c r="C1012" t="s">
        <v>320</v>
      </c>
      <c r="D1012" t="s">
        <v>683</v>
      </c>
      <c r="E1012">
        <v>20</v>
      </c>
      <c r="F1012" t="s">
        <v>2195</v>
      </c>
      <c r="G1012" t="s">
        <v>2192</v>
      </c>
      <c r="H1012" t="s">
        <v>639</v>
      </c>
      <c r="I1012" t="s">
        <v>587</v>
      </c>
      <c r="J1012" t="s">
        <v>554</v>
      </c>
      <c r="K1012">
        <v>100000</v>
      </c>
      <c r="L1012">
        <v>2</v>
      </c>
      <c r="M1012" t="s">
        <v>654</v>
      </c>
    </row>
    <row r="1013" spans="1:13" x14ac:dyDescent="0.3">
      <c r="A1013" t="str">
        <f t="shared" si="30"/>
        <v>11West Sussex</v>
      </c>
      <c r="B1013">
        <f t="shared" si="31"/>
        <v>11</v>
      </c>
      <c r="C1013" t="s">
        <v>320</v>
      </c>
      <c r="D1013" t="s">
        <v>683</v>
      </c>
      <c r="E1013">
        <v>20</v>
      </c>
      <c r="F1013" t="s">
        <v>2196</v>
      </c>
      <c r="G1013" t="s">
        <v>2197</v>
      </c>
      <c r="H1013" t="s">
        <v>639</v>
      </c>
      <c r="I1013" t="s">
        <v>570</v>
      </c>
      <c r="J1013" t="s">
        <v>554</v>
      </c>
      <c r="K1013">
        <v>90000</v>
      </c>
      <c r="L1013">
        <v>1</v>
      </c>
      <c r="M1013" t="s">
        <v>654</v>
      </c>
    </row>
    <row r="1014" spans="1:13" x14ac:dyDescent="0.3">
      <c r="A1014" t="str">
        <f t="shared" si="30"/>
        <v>12West Sussex</v>
      </c>
      <c r="B1014">
        <f t="shared" si="31"/>
        <v>12</v>
      </c>
      <c r="C1014" t="s">
        <v>320</v>
      </c>
      <c r="D1014" t="s">
        <v>683</v>
      </c>
      <c r="E1014">
        <v>20</v>
      </c>
      <c r="F1014" t="s">
        <v>2198</v>
      </c>
      <c r="G1014" t="s">
        <v>2197</v>
      </c>
      <c r="H1014" t="s">
        <v>639</v>
      </c>
      <c r="I1014" t="s">
        <v>570</v>
      </c>
      <c r="J1014" t="s">
        <v>554</v>
      </c>
      <c r="K1014">
        <v>129000</v>
      </c>
      <c r="L1014">
        <v>5</v>
      </c>
      <c r="M1014" t="s">
        <v>654</v>
      </c>
    </row>
    <row r="1015" spans="1:13" x14ac:dyDescent="0.3">
      <c r="A1015" t="str">
        <f t="shared" si="30"/>
        <v>13West Sussex</v>
      </c>
      <c r="B1015">
        <f t="shared" si="31"/>
        <v>13</v>
      </c>
      <c r="C1015" t="s">
        <v>320</v>
      </c>
      <c r="D1015" t="s">
        <v>683</v>
      </c>
      <c r="E1015">
        <v>20</v>
      </c>
      <c r="F1015" t="s">
        <v>2199</v>
      </c>
      <c r="G1015" t="s">
        <v>2200</v>
      </c>
      <c r="H1015" t="s">
        <v>638</v>
      </c>
      <c r="I1015" t="s">
        <v>595</v>
      </c>
      <c r="J1015" t="s">
        <v>554</v>
      </c>
      <c r="K1015">
        <v>345000</v>
      </c>
      <c r="L1015">
        <v>360</v>
      </c>
      <c r="M1015" t="s">
        <v>663</v>
      </c>
    </row>
    <row r="1016" spans="1:13" x14ac:dyDescent="0.3">
      <c r="A1016" t="str">
        <f t="shared" si="30"/>
        <v>14West Sussex</v>
      </c>
      <c r="B1016">
        <f t="shared" si="31"/>
        <v>14</v>
      </c>
      <c r="C1016" t="s">
        <v>320</v>
      </c>
      <c r="D1016" t="s">
        <v>683</v>
      </c>
      <c r="E1016">
        <v>20</v>
      </c>
      <c r="F1016" t="s">
        <v>2201</v>
      </c>
      <c r="G1016" t="s">
        <v>2202</v>
      </c>
      <c r="H1016" t="s">
        <v>630</v>
      </c>
      <c r="I1016" t="s">
        <v>565</v>
      </c>
      <c r="J1016" t="s">
        <v>554</v>
      </c>
      <c r="K1016">
        <v>1085000</v>
      </c>
      <c r="L1016">
        <v>385</v>
      </c>
      <c r="M1016" t="s">
        <v>651</v>
      </c>
    </row>
    <row r="1017" spans="1:13" x14ac:dyDescent="0.3">
      <c r="A1017" t="str">
        <f t="shared" si="30"/>
        <v>15West Sussex</v>
      </c>
      <c r="B1017">
        <f t="shared" si="31"/>
        <v>15</v>
      </c>
      <c r="C1017" t="s">
        <v>320</v>
      </c>
      <c r="D1017" t="s">
        <v>683</v>
      </c>
      <c r="E1017">
        <v>20</v>
      </c>
      <c r="F1017" t="s">
        <v>2203</v>
      </c>
      <c r="G1017" t="s">
        <v>2204</v>
      </c>
      <c r="H1017" t="s">
        <v>639</v>
      </c>
      <c r="I1017" t="s">
        <v>570</v>
      </c>
      <c r="J1017" t="s">
        <v>554</v>
      </c>
      <c r="K1017">
        <v>1952000</v>
      </c>
      <c r="L1017">
        <v>19.5</v>
      </c>
      <c r="M1017" t="s">
        <v>654</v>
      </c>
    </row>
    <row r="1018" spans="1:13" x14ac:dyDescent="0.3">
      <c r="A1018" t="str">
        <f t="shared" si="30"/>
        <v>16West Sussex</v>
      </c>
      <c r="B1018">
        <f t="shared" si="31"/>
        <v>16</v>
      </c>
      <c r="C1018" t="s">
        <v>320</v>
      </c>
      <c r="D1018" t="s">
        <v>683</v>
      </c>
      <c r="E1018">
        <v>20</v>
      </c>
      <c r="F1018" t="s">
        <v>988</v>
      </c>
      <c r="G1018" t="s">
        <v>988</v>
      </c>
      <c r="H1018" t="s">
        <v>613</v>
      </c>
      <c r="I1018" t="s">
        <v>591</v>
      </c>
      <c r="J1018" t="s">
        <v>554</v>
      </c>
      <c r="K1018">
        <v>2231311</v>
      </c>
      <c r="L1018">
        <v>0</v>
      </c>
      <c r="M1018" t="s">
        <v>660</v>
      </c>
    </row>
    <row r="1019" spans="1:13" x14ac:dyDescent="0.3">
      <c r="A1019" t="str">
        <f t="shared" si="30"/>
        <v>17West Sussex</v>
      </c>
      <c r="B1019">
        <f t="shared" si="31"/>
        <v>17</v>
      </c>
      <c r="C1019" t="s">
        <v>320</v>
      </c>
      <c r="D1019" t="s">
        <v>683</v>
      </c>
      <c r="E1019">
        <v>20</v>
      </c>
      <c r="F1019" t="s">
        <v>2188</v>
      </c>
      <c r="G1019" t="s">
        <v>2189</v>
      </c>
      <c r="H1019" t="s">
        <v>605</v>
      </c>
      <c r="I1019" t="s">
        <v>579</v>
      </c>
      <c r="J1019" t="s">
        <v>554</v>
      </c>
      <c r="K1019">
        <v>207000</v>
      </c>
      <c r="L1019">
        <v>0</v>
      </c>
      <c r="M1019" t="s">
        <v>660</v>
      </c>
    </row>
    <row r="1020" spans="1:13" x14ac:dyDescent="0.3">
      <c r="A1020" t="str">
        <f t="shared" si="30"/>
        <v>1Nottinghamshire</v>
      </c>
      <c r="B1020">
        <f t="shared" si="31"/>
        <v>1</v>
      </c>
      <c r="C1020" t="s">
        <v>220</v>
      </c>
      <c r="D1020" t="s">
        <v>673</v>
      </c>
      <c r="E1020">
        <v>36</v>
      </c>
      <c r="F1020" t="s">
        <v>2205</v>
      </c>
      <c r="G1020" t="s">
        <v>2206</v>
      </c>
      <c r="H1020" t="s">
        <v>613</v>
      </c>
      <c r="I1020" t="s">
        <v>591</v>
      </c>
      <c r="J1020" t="s">
        <v>532</v>
      </c>
      <c r="K1020">
        <v>998136</v>
      </c>
      <c r="L1020">
        <v>0</v>
      </c>
      <c r="M1020" t="s">
        <v>660</v>
      </c>
    </row>
    <row r="1021" spans="1:13" x14ac:dyDescent="0.3">
      <c r="A1021" t="str">
        <f t="shared" si="30"/>
        <v>2Nottinghamshire</v>
      </c>
      <c r="B1021">
        <f t="shared" si="31"/>
        <v>2</v>
      </c>
      <c r="C1021" t="s">
        <v>220</v>
      </c>
      <c r="D1021" t="s">
        <v>673</v>
      </c>
      <c r="E1021">
        <v>36</v>
      </c>
      <c r="F1021" t="s">
        <v>2205</v>
      </c>
      <c r="G1021" t="s">
        <v>2207</v>
      </c>
      <c r="H1021" t="s">
        <v>613</v>
      </c>
      <c r="I1021" t="s">
        <v>601</v>
      </c>
      <c r="J1021" t="s">
        <v>532</v>
      </c>
      <c r="K1021">
        <v>200000</v>
      </c>
      <c r="L1021" t="s">
        <v>653</v>
      </c>
      <c r="M1021" t="s">
        <v>660</v>
      </c>
    </row>
    <row r="1022" spans="1:13" x14ac:dyDescent="0.3">
      <c r="A1022" t="str">
        <f t="shared" si="30"/>
        <v>3Nottinghamshire</v>
      </c>
      <c r="B1022">
        <f t="shared" si="31"/>
        <v>3</v>
      </c>
      <c r="C1022" t="s">
        <v>220</v>
      </c>
      <c r="D1022" t="s">
        <v>673</v>
      </c>
      <c r="E1022">
        <v>36</v>
      </c>
      <c r="F1022" t="s">
        <v>2205</v>
      </c>
      <c r="G1022" t="s">
        <v>2208</v>
      </c>
      <c r="H1022" t="s">
        <v>639</v>
      </c>
      <c r="I1022" t="s">
        <v>653</v>
      </c>
      <c r="J1022" t="s">
        <v>532</v>
      </c>
      <c r="K1022">
        <v>200766</v>
      </c>
      <c r="L1022">
        <v>0</v>
      </c>
      <c r="M1022" t="s">
        <v>654</v>
      </c>
    </row>
    <row r="1023" spans="1:13" x14ac:dyDescent="0.3">
      <c r="A1023" t="str">
        <f t="shared" si="30"/>
        <v>4Nottinghamshire</v>
      </c>
      <c r="B1023">
        <f t="shared" si="31"/>
        <v>4</v>
      </c>
      <c r="C1023" t="s">
        <v>220</v>
      </c>
      <c r="D1023" t="s">
        <v>673</v>
      </c>
      <c r="E1023">
        <v>36</v>
      </c>
      <c r="F1023" t="s">
        <v>2205</v>
      </c>
      <c r="G1023" t="s">
        <v>2209</v>
      </c>
      <c r="H1023" t="s">
        <v>639</v>
      </c>
      <c r="I1023" t="s">
        <v>653</v>
      </c>
      <c r="J1023" t="s">
        <v>532</v>
      </c>
      <c r="K1023">
        <v>73002</v>
      </c>
      <c r="L1023">
        <v>0</v>
      </c>
      <c r="M1023" t="s">
        <v>654</v>
      </c>
    </row>
    <row r="1024" spans="1:13" x14ac:dyDescent="0.3">
      <c r="A1024" t="str">
        <f t="shared" si="30"/>
        <v>5Nottinghamshire</v>
      </c>
      <c r="B1024">
        <f t="shared" si="31"/>
        <v>5</v>
      </c>
      <c r="C1024" t="s">
        <v>220</v>
      </c>
      <c r="D1024" t="s">
        <v>673</v>
      </c>
      <c r="E1024">
        <v>36</v>
      </c>
      <c r="F1024" t="s">
        <v>2205</v>
      </c>
      <c r="G1024" t="s">
        <v>2210</v>
      </c>
      <c r="H1024" t="s">
        <v>639</v>
      </c>
      <c r="I1024" t="s">
        <v>653</v>
      </c>
      <c r="J1024" t="s">
        <v>532</v>
      </c>
      <c r="K1024">
        <v>114518</v>
      </c>
      <c r="L1024">
        <v>0</v>
      </c>
      <c r="M1024" t="s">
        <v>654</v>
      </c>
    </row>
    <row r="1025" spans="1:13" x14ac:dyDescent="0.3">
      <c r="A1025" t="str">
        <f t="shared" si="30"/>
        <v>6Nottinghamshire</v>
      </c>
      <c r="B1025">
        <f t="shared" si="31"/>
        <v>6</v>
      </c>
      <c r="C1025" t="s">
        <v>220</v>
      </c>
      <c r="D1025" t="s">
        <v>673</v>
      </c>
      <c r="E1025">
        <v>36</v>
      </c>
      <c r="F1025" t="s">
        <v>2205</v>
      </c>
      <c r="G1025" t="s">
        <v>2211</v>
      </c>
      <c r="H1025" t="s">
        <v>639</v>
      </c>
      <c r="I1025" t="s">
        <v>653</v>
      </c>
      <c r="J1025" t="s">
        <v>532</v>
      </c>
      <c r="K1025">
        <v>784360</v>
      </c>
      <c r="L1025">
        <v>0</v>
      </c>
      <c r="M1025" t="s">
        <v>654</v>
      </c>
    </row>
    <row r="1026" spans="1:13" x14ac:dyDescent="0.3">
      <c r="A1026" t="str">
        <f t="shared" si="30"/>
        <v>7Nottinghamshire</v>
      </c>
      <c r="B1026">
        <f t="shared" si="31"/>
        <v>7</v>
      </c>
      <c r="C1026" t="s">
        <v>220</v>
      </c>
      <c r="D1026" t="s">
        <v>673</v>
      </c>
      <c r="E1026">
        <v>36</v>
      </c>
      <c r="F1026" t="s">
        <v>2205</v>
      </c>
      <c r="G1026" t="s">
        <v>2212</v>
      </c>
      <c r="H1026" t="s">
        <v>639</v>
      </c>
      <c r="I1026" t="s">
        <v>653</v>
      </c>
      <c r="J1026" t="s">
        <v>532</v>
      </c>
      <c r="K1026">
        <v>131290</v>
      </c>
      <c r="L1026">
        <v>0</v>
      </c>
      <c r="M1026" t="s">
        <v>654</v>
      </c>
    </row>
    <row r="1027" spans="1:13" x14ac:dyDescent="0.3">
      <c r="A1027" t="str">
        <f t="shared" ref="A1027:A1090" si="32">B1027&amp;C1027</f>
        <v>8Nottinghamshire</v>
      </c>
      <c r="B1027">
        <f t="shared" ref="B1027:B1090" si="33">IF(C1027=C1026, B1026+1, 1)</f>
        <v>8</v>
      </c>
      <c r="C1027" t="s">
        <v>220</v>
      </c>
      <c r="D1027" t="s">
        <v>673</v>
      </c>
      <c r="E1027">
        <v>36</v>
      </c>
      <c r="F1027" t="s">
        <v>2205</v>
      </c>
      <c r="G1027" t="s">
        <v>2213</v>
      </c>
      <c r="H1027" t="s">
        <v>639</v>
      </c>
      <c r="I1027" t="s">
        <v>653</v>
      </c>
      <c r="J1027" t="s">
        <v>532</v>
      </c>
      <c r="K1027">
        <v>61049</v>
      </c>
      <c r="L1027">
        <v>0</v>
      </c>
      <c r="M1027" t="s">
        <v>654</v>
      </c>
    </row>
    <row r="1028" spans="1:13" x14ac:dyDescent="0.3">
      <c r="A1028" t="str">
        <f t="shared" si="32"/>
        <v>9Nottinghamshire</v>
      </c>
      <c r="B1028">
        <f t="shared" si="33"/>
        <v>9</v>
      </c>
      <c r="C1028" t="s">
        <v>220</v>
      </c>
      <c r="D1028" t="s">
        <v>673</v>
      </c>
      <c r="E1028">
        <v>37</v>
      </c>
      <c r="F1028" t="s">
        <v>2214</v>
      </c>
      <c r="G1028" t="s">
        <v>2215</v>
      </c>
      <c r="H1028" t="s">
        <v>605</v>
      </c>
      <c r="I1028" t="s">
        <v>615</v>
      </c>
      <c r="J1028" t="s">
        <v>532</v>
      </c>
      <c r="K1028">
        <v>400000</v>
      </c>
      <c r="L1028">
        <v>0</v>
      </c>
      <c r="M1028" t="s">
        <v>660</v>
      </c>
    </row>
    <row r="1029" spans="1:13" x14ac:dyDescent="0.3">
      <c r="A1029" t="str">
        <f t="shared" si="32"/>
        <v>10Nottinghamshire</v>
      </c>
      <c r="B1029">
        <f t="shared" si="33"/>
        <v>10</v>
      </c>
      <c r="C1029" t="s">
        <v>220</v>
      </c>
      <c r="D1029" t="s">
        <v>673</v>
      </c>
      <c r="E1029">
        <v>37</v>
      </c>
      <c r="F1029" t="s">
        <v>2214</v>
      </c>
      <c r="G1029" t="s">
        <v>2216</v>
      </c>
      <c r="H1029" t="s">
        <v>605</v>
      </c>
      <c r="I1029" t="s">
        <v>600</v>
      </c>
      <c r="J1029" t="s">
        <v>532</v>
      </c>
      <c r="K1029">
        <v>275500</v>
      </c>
      <c r="L1029">
        <v>0</v>
      </c>
      <c r="M1029" t="s">
        <v>660</v>
      </c>
    </row>
    <row r="1030" spans="1:13" x14ac:dyDescent="0.3">
      <c r="A1030" t="str">
        <f t="shared" si="32"/>
        <v>11Nottinghamshire</v>
      </c>
      <c r="B1030">
        <f t="shared" si="33"/>
        <v>11</v>
      </c>
      <c r="C1030" t="s">
        <v>220</v>
      </c>
      <c r="D1030" t="s">
        <v>673</v>
      </c>
      <c r="E1030">
        <v>38</v>
      </c>
      <c r="F1030" t="s">
        <v>2217</v>
      </c>
      <c r="G1030" t="s">
        <v>2218</v>
      </c>
      <c r="H1030" t="s">
        <v>638</v>
      </c>
      <c r="I1030" t="s">
        <v>547</v>
      </c>
      <c r="J1030" t="s">
        <v>532</v>
      </c>
      <c r="K1030">
        <v>201737</v>
      </c>
      <c r="L1030">
        <v>24</v>
      </c>
      <c r="M1030" t="s">
        <v>663</v>
      </c>
    </row>
    <row r="1031" spans="1:13" x14ac:dyDescent="0.3">
      <c r="A1031" t="str">
        <f t="shared" si="32"/>
        <v>12Nottinghamshire</v>
      </c>
      <c r="B1031">
        <f t="shared" si="33"/>
        <v>12</v>
      </c>
      <c r="C1031" t="s">
        <v>220</v>
      </c>
      <c r="D1031" t="s">
        <v>673</v>
      </c>
      <c r="E1031">
        <v>38</v>
      </c>
      <c r="F1031" t="s">
        <v>2217</v>
      </c>
      <c r="G1031" t="s">
        <v>2219</v>
      </c>
      <c r="H1031" t="s">
        <v>619</v>
      </c>
      <c r="I1031" t="s">
        <v>563</v>
      </c>
      <c r="J1031" t="s">
        <v>532</v>
      </c>
      <c r="K1031">
        <v>400000</v>
      </c>
      <c r="L1031">
        <v>9759</v>
      </c>
      <c r="M1031" t="s">
        <v>657</v>
      </c>
    </row>
    <row r="1032" spans="1:13" x14ac:dyDescent="0.3">
      <c r="A1032" t="str">
        <f t="shared" si="32"/>
        <v>13Nottinghamshire</v>
      </c>
      <c r="B1032">
        <f t="shared" si="33"/>
        <v>13</v>
      </c>
      <c r="C1032" t="s">
        <v>220</v>
      </c>
      <c r="D1032" t="s">
        <v>673</v>
      </c>
      <c r="E1032">
        <v>39</v>
      </c>
      <c r="F1032" t="s">
        <v>2220</v>
      </c>
      <c r="G1032" t="s">
        <v>2221</v>
      </c>
      <c r="H1032" t="s">
        <v>639</v>
      </c>
      <c r="I1032" t="s">
        <v>653</v>
      </c>
      <c r="J1032" t="s">
        <v>532</v>
      </c>
      <c r="K1032">
        <v>57236</v>
      </c>
      <c r="L1032">
        <v>0</v>
      </c>
      <c r="M1032" t="s">
        <v>654</v>
      </c>
    </row>
    <row r="1033" spans="1:13" x14ac:dyDescent="0.3">
      <c r="A1033" t="str">
        <f t="shared" si="32"/>
        <v>14Nottinghamshire</v>
      </c>
      <c r="B1033">
        <f t="shared" si="33"/>
        <v>14</v>
      </c>
      <c r="C1033" t="s">
        <v>220</v>
      </c>
      <c r="D1033" t="s">
        <v>673</v>
      </c>
      <c r="E1033">
        <v>39</v>
      </c>
      <c r="F1033" t="s">
        <v>2220</v>
      </c>
      <c r="G1033" t="s">
        <v>2222</v>
      </c>
      <c r="H1033" t="s">
        <v>639</v>
      </c>
      <c r="I1033" t="s">
        <v>653</v>
      </c>
      <c r="J1033" t="s">
        <v>532</v>
      </c>
      <c r="K1033">
        <v>62680</v>
      </c>
      <c r="L1033">
        <v>0</v>
      </c>
      <c r="M1033" t="s">
        <v>654</v>
      </c>
    </row>
    <row r="1034" spans="1:13" x14ac:dyDescent="0.3">
      <c r="A1034" t="str">
        <f t="shared" si="32"/>
        <v>15Nottinghamshire</v>
      </c>
      <c r="B1034">
        <f t="shared" si="33"/>
        <v>15</v>
      </c>
      <c r="C1034" t="s">
        <v>220</v>
      </c>
      <c r="D1034" t="s">
        <v>673</v>
      </c>
      <c r="E1034">
        <v>39</v>
      </c>
      <c r="F1034" t="s">
        <v>2220</v>
      </c>
      <c r="G1034" t="s">
        <v>2223</v>
      </c>
      <c r="H1034" t="s">
        <v>639</v>
      </c>
      <c r="I1034" t="s">
        <v>653</v>
      </c>
      <c r="J1034" t="s">
        <v>532</v>
      </c>
      <c r="K1034">
        <v>105947</v>
      </c>
      <c r="L1034">
        <v>0</v>
      </c>
      <c r="M1034" t="s">
        <v>654</v>
      </c>
    </row>
    <row r="1035" spans="1:13" x14ac:dyDescent="0.3">
      <c r="A1035" t="str">
        <f t="shared" si="32"/>
        <v>16Nottinghamshire</v>
      </c>
      <c r="B1035">
        <f t="shared" si="33"/>
        <v>16</v>
      </c>
      <c r="C1035" t="s">
        <v>220</v>
      </c>
      <c r="D1035" t="s">
        <v>673</v>
      </c>
      <c r="E1035">
        <v>40</v>
      </c>
      <c r="F1035" t="s">
        <v>2224</v>
      </c>
      <c r="G1035" t="s">
        <v>2225</v>
      </c>
      <c r="H1035" t="s">
        <v>639</v>
      </c>
      <c r="I1035" t="s">
        <v>570</v>
      </c>
      <c r="J1035" t="s">
        <v>532</v>
      </c>
      <c r="K1035">
        <v>33178</v>
      </c>
      <c r="L1035">
        <v>1</v>
      </c>
      <c r="M1035" t="s">
        <v>654</v>
      </c>
    </row>
    <row r="1036" spans="1:13" x14ac:dyDescent="0.3">
      <c r="A1036" t="str">
        <f t="shared" si="32"/>
        <v>17Nottinghamshire</v>
      </c>
      <c r="B1036">
        <f t="shared" si="33"/>
        <v>17</v>
      </c>
      <c r="C1036" t="s">
        <v>220</v>
      </c>
      <c r="D1036" t="s">
        <v>673</v>
      </c>
      <c r="E1036">
        <v>41</v>
      </c>
      <c r="F1036" t="s">
        <v>2226</v>
      </c>
      <c r="G1036" t="s">
        <v>2227</v>
      </c>
      <c r="H1036" t="s">
        <v>639</v>
      </c>
      <c r="I1036" t="s">
        <v>570</v>
      </c>
      <c r="J1036" t="s">
        <v>532</v>
      </c>
      <c r="K1036">
        <v>133059</v>
      </c>
      <c r="L1036">
        <v>3</v>
      </c>
      <c r="M1036" t="s">
        <v>654</v>
      </c>
    </row>
    <row r="1037" spans="1:13" x14ac:dyDescent="0.3">
      <c r="A1037" t="str">
        <f t="shared" si="32"/>
        <v>18Nottinghamshire</v>
      </c>
      <c r="B1037">
        <f t="shared" si="33"/>
        <v>18</v>
      </c>
      <c r="C1037" t="s">
        <v>220</v>
      </c>
      <c r="D1037" t="s">
        <v>673</v>
      </c>
      <c r="E1037">
        <v>42</v>
      </c>
      <c r="F1037" t="s">
        <v>2228</v>
      </c>
      <c r="G1037" t="s">
        <v>2229</v>
      </c>
      <c r="H1037" t="s">
        <v>639</v>
      </c>
      <c r="I1037" t="s">
        <v>570</v>
      </c>
      <c r="J1037" t="s">
        <v>532</v>
      </c>
      <c r="K1037">
        <v>52419</v>
      </c>
      <c r="L1037">
        <v>2</v>
      </c>
      <c r="M1037" t="s">
        <v>654</v>
      </c>
    </row>
    <row r="1038" spans="1:13" x14ac:dyDescent="0.3">
      <c r="A1038" t="str">
        <f t="shared" si="32"/>
        <v>19Nottinghamshire</v>
      </c>
      <c r="B1038">
        <f t="shared" si="33"/>
        <v>19</v>
      </c>
      <c r="C1038" t="s">
        <v>220</v>
      </c>
      <c r="D1038" t="s">
        <v>673</v>
      </c>
      <c r="E1038">
        <v>43</v>
      </c>
      <c r="F1038" t="s">
        <v>2230</v>
      </c>
      <c r="G1038" t="s">
        <v>2231</v>
      </c>
      <c r="H1038" t="s">
        <v>639</v>
      </c>
      <c r="I1038" t="s">
        <v>570</v>
      </c>
      <c r="J1038" t="s">
        <v>532</v>
      </c>
      <c r="K1038">
        <v>254306</v>
      </c>
      <c r="L1038">
        <v>6</v>
      </c>
      <c r="M1038" t="s">
        <v>654</v>
      </c>
    </row>
    <row r="1039" spans="1:13" x14ac:dyDescent="0.3">
      <c r="A1039" t="str">
        <f t="shared" si="32"/>
        <v>20Nottinghamshire</v>
      </c>
      <c r="B1039">
        <f t="shared" si="33"/>
        <v>20</v>
      </c>
      <c r="C1039" t="s">
        <v>220</v>
      </c>
      <c r="D1039" t="s">
        <v>673</v>
      </c>
      <c r="E1039">
        <v>44</v>
      </c>
      <c r="F1039" t="s">
        <v>2232</v>
      </c>
      <c r="G1039" t="s">
        <v>2233</v>
      </c>
      <c r="H1039" t="s">
        <v>639</v>
      </c>
      <c r="I1039" t="s">
        <v>570</v>
      </c>
      <c r="J1039" t="s">
        <v>532</v>
      </c>
      <c r="K1039">
        <v>464309</v>
      </c>
      <c r="L1039">
        <v>7</v>
      </c>
      <c r="M1039" t="s">
        <v>654</v>
      </c>
    </row>
    <row r="1040" spans="1:13" x14ac:dyDescent="0.3">
      <c r="A1040" t="str">
        <f t="shared" si="32"/>
        <v>21Nottinghamshire</v>
      </c>
      <c r="B1040">
        <f t="shared" si="33"/>
        <v>21</v>
      </c>
      <c r="C1040" t="s">
        <v>220</v>
      </c>
      <c r="D1040" t="s">
        <v>673</v>
      </c>
      <c r="E1040">
        <v>45</v>
      </c>
      <c r="F1040" t="s">
        <v>2234</v>
      </c>
      <c r="G1040" t="s">
        <v>2235</v>
      </c>
      <c r="H1040" t="s">
        <v>639</v>
      </c>
      <c r="I1040" t="s">
        <v>548</v>
      </c>
      <c r="J1040" t="s">
        <v>532</v>
      </c>
      <c r="K1040">
        <v>300000</v>
      </c>
      <c r="L1040">
        <v>0</v>
      </c>
      <c r="M1040" t="s">
        <v>654</v>
      </c>
    </row>
    <row r="1041" spans="1:13" x14ac:dyDescent="0.3">
      <c r="A1041" t="str">
        <f t="shared" si="32"/>
        <v>22Nottinghamshire</v>
      </c>
      <c r="B1041">
        <f t="shared" si="33"/>
        <v>22</v>
      </c>
      <c r="C1041" t="s">
        <v>220</v>
      </c>
      <c r="D1041" t="s">
        <v>673</v>
      </c>
      <c r="E1041">
        <v>46</v>
      </c>
      <c r="F1041" t="s">
        <v>2236</v>
      </c>
      <c r="G1041" t="s">
        <v>2237</v>
      </c>
      <c r="H1041" t="s">
        <v>639</v>
      </c>
      <c r="I1041" t="s">
        <v>570</v>
      </c>
      <c r="J1041" t="s">
        <v>532</v>
      </c>
      <c r="K1041">
        <v>41417</v>
      </c>
      <c r="L1041">
        <v>2</v>
      </c>
      <c r="M1041" t="s">
        <v>654</v>
      </c>
    </row>
    <row r="1042" spans="1:13" x14ac:dyDescent="0.3">
      <c r="A1042" t="str">
        <f t="shared" si="32"/>
        <v>23Nottinghamshire</v>
      </c>
      <c r="B1042">
        <f t="shared" si="33"/>
        <v>23</v>
      </c>
      <c r="C1042" t="s">
        <v>220</v>
      </c>
      <c r="D1042" t="s">
        <v>673</v>
      </c>
      <c r="E1042">
        <v>47</v>
      </c>
      <c r="F1042" t="s">
        <v>2238</v>
      </c>
      <c r="G1042" t="s">
        <v>2239</v>
      </c>
      <c r="H1042" t="s">
        <v>639</v>
      </c>
      <c r="I1042" t="s">
        <v>570</v>
      </c>
      <c r="J1042" t="s">
        <v>532</v>
      </c>
      <c r="K1042">
        <v>94505</v>
      </c>
      <c r="L1042">
        <v>3</v>
      </c>
      <c r="M1042" t="s">
        <v>654</v>
      </c>
    </row>
    <row r="1043" spans="1:13" x14ac:dyDescent="0.3">
      <c r="A1043" t="str">
        <f t="shared" si="32"/>
        <v>24Nottinghamshire</v>
      </c>
      <c r="B1043">
        <f t="shared" si="33"/>
        <v>24</v>
      </c>
      <c r="C1043" t="s">
        <v>220</v>
      </c>
      <c r="D1043" t="s">
        <v>673</v>
      </c>
      <c r="E1043">
        <v>48</v>
      </c>
      <c r="F1043" t="s">
        <v>2240</v>
      </c>
      <c r="G1043" t="s">
        <v>2241</v>
      </c>
      <c r="H1043" t="s">
        <v>639</v>
      </c>
      <c r="I1043" t="s">
        <v>570</v>
      </c>
      <c r="J1043" t="s">
        <v>532</v>
      </c>
      <c r="K1043">
        <v>144000</v>
      </c>
      <c r="L1043">
        <v>4</v>
      </c>
      <c r="M1043" t="s">
        <v>654</v>
      </c>
    </row>
    <row r="1044" spans="1:13" x14ac:dyDescent="0.3">
      <c r="A1044" t="str">
        <f t="shared" si="32"/>
        <v>25Nottinghamshire</v>
      </c>
      <c r="B1044">
        <f t="shared" si="33"/>
        <v>25</v>
      </c>
      <c r="C1044" t="s">
        <v>220</v>
      </c>
      <c r="D1044" t="s">
        <v>673</v>
      </c>
      <c r="E1044">
        <v>49</v>
      </c>
      <c r="F1044" t="s">
        <v>2242</v>
      </c>
      <c r="G1044" t="s">
        <v>2243</v>
      </c>
      <c r="H1044" t="s">
        <v>628</v>
      </c>
      <c r="I1044" t="s">
        <v>542</v>
      </c>
      <c r="J1044" t="s">
        <v>532</v>
      </c>
      <c r="K1044">
        <v>55000</v>
      </c>
      <c r="L1044">
        <v>0</v>
      </c>
      <c r="M1044" t="s">
        <v>660</v>
      </c>
    </row>
    <row r="1045" spans="1:13" x14ac:dyDescent="0.3">
      <c r="A1045" t="str">
        <f t="shared" si="32"/>
        <v>26Nottinghamshire</v>
      </c>
      <c r="B1045">
        <f t="shared" si="33"/>
        <v>26</v>
      </c>
      <c r="C1045" t="s">
        <v>220</v>
      </c>
      <c r="D1045" t="s">
        <v>673</v>
      </c>
      <c r="E1045">
        <v>50</v>
      </c>
      <c r="F1045" t="s">
        <v>2244</v>
      </c>
      <c r="G1045" t="s">
        <v>2245</v>
      </c>
      <c r="H1045" t="s">
        <v>639</v>
      </c>
      <c r="I1045" t="s">
        <v>570</v>
      </c>
      <c r="J1045" t="s">
        <v>532</v>
      </c>
      <c r="K1045">
        <v>119033</v>
      </c>
      <c r="L1045">
        <v>4</v>
      </c>
      <c r="M1045" t="s">
        <v>654</v>
      </c>
    </row>
    <row r="1046" spans="1:13" x14ac:dyDescent="0.3">
      <c r="A1046" t="str">
        <f t="shared" si="32"/>
        <v>27Nottinghamshire</v>
      </c>
      <c r="B1046">
        <f t="shared" si="33"/>
        <v>27</v>
      </c>
      <c r="C1046" t="s">
        <v>220</v>
      </c>
      <c r="D1046" t="s">
        <v>673</v>
      </c>
      <c r="E1046">
        <v>51</v>
      </c>
      <c r="F1046" t="s">
        <v>2246</v>
      </c>
      <c r="G1046" t="s">
        <v>2247</v>
      </c>
      <c r="H1046" t="s">
        <v>588</v>
      </c>
      <c r="I1046" t="s">
        <v>557</v>
      </c>
      <c r="J1046" t="s">
        <v>532</v>
      </c>
      <c r="K1046">
        <v>117230</v>
      </c>
      <c r="L1046">
        <v>0</v>
      </c>
      <c r="M1046" t="s">
        <v>660</v>
      </c>
    </row>
    <row r="1047" spans="1:13" x14ac:dyDescent="0.3">
      <c r="A1047" t="str">
        <f t="shared" si="32"/>
        <v>28Nottinghamshire</v>
      </c>
      <c r="B1047">
        <f t="shared" si="33"/>
        <v>28</v>
      </c>
      <c r="C1047" t="s">
        <v>220</v>
      </c>
      <c r="D1047" t="s">
        <v>673</v>
      </c>
      <c r="E1047">
        <v>52</v>
      </c>
      <c r="F1047" t="s">
        <v>2248</v>
      </c>
      <c r="G1047" t="s">
        <v>2249</v>
      </c>
      <c r="H1047" t="s">
        <v>619</v>
      </c>
      <c r="I1047" t="s">
        <v>592</v>
      </c>
      <c r="J1047" t="s">
        <v>532</v>
      </c>
      <c r="K1047">
        <v>529000</v>
      </c>
      <c r="L1047">
        <v>1803</v>
      </c>
      <c r="M1047" t="s">
        <v>657</v>
      </c>
    </row>
    <row r="1048" spans="1:13" x14ac:dyDescent="0.3">
      <c r="A1048" t="str">
        <f t="shared" si="32"/>
        <v>29Nottinghamshire</v>
      </c>
      <c r="B1048">
        <f t="shared" si="33"/>
        <v>29</v>
      </c>
      <c r="C1048" t="s">
        <v>220</v>
      </c>
      <c r="D1048" t="s">
        <v>673</v>
      </c>
      <c r="E1048">
        <v>53</v>
      </c>
      <c r="F1048" t="s">
        <v>2248</v>
      </c>
      <c r="G1048" t="s">
        <v>2250</v>
      </c>
      <c r="H1048" t="s">
        <v>619</v>
      </c>
      <c r="I1048" t="s">
        <v>592</v>
      </c>
      <c r="J1048" t="s">
        <v>532</v>
      </c>
      <c r="K1048">
        <v>508641</v>
      </c>
      <c r="L1048">
        <v>299</v>
      </c>
      <c r="M1048" t="s">
        <v>657</v>
      </c>
    </row>
    <row r="1049" spans="1:13" x14ac:dyDescent="0.3">
      <c r="A1049" t="str">
        <f t="shared" si="32"/>
        <v>30Nottinghamshire</v>
      </c>
      <c r="B1049">
        <f t="shared" si="33"/>
        <v>30</v>
      </c>
      <c r="C1049" t="s">
        <v>220</v>
      </c>
      <c r="D1049" t="s">
        <v>673</v>
      </c>
      <c r="E1049">
        <v>54</v>
      </c>
      <c r="F1049" t="s">
        <v>880</v>
      </c>
      <c r="G1049" t="s">
        <v>880</v>
      </c>
      <c r="H1049" t="s">
        <v>631</v>
      </c>
      <c r="I1049" t="s">
        <v>544</v>
      </c>
      <c r="J1049" t="s">
        <v>554</v>
      </c>
      <c r="K1049">
        <v>3712797</v>
      </c>
      <c r="L1049">
        <v>3100</v>
      </c>
      <c r="M1049" t="s">
        <v>525</v>
      </c>
    </row>
    <row r="1050" spans="1:13" x14ac:dyDescent="0.3">
      <c r="A1050" t="str">
        <f t="shared" si="32"/>
        <v>31Nottinghamshire</v>
      </c>
      <c r="B1050">
        <f t="shared" si="33"/>
        <v>31</v>
      </c>
      <c r="C1050" t="s">
        <v>220</v>
      </c>
      <c r="D1050" t="s">
        <v>673</v>
      </c>
      <c r="E1050">
        <v>54</v>
      </c>
      <c r="F1050" t="s">
        <v>880</v>
      </c>
      <c r="G1050" t="s">
        <v>880</v>
      </c>
      <c r="H1050" t="s">
        <v>631</v>
      </c>
      <c r="I1050" t="s">
        <v>544</v>
      </c>
      <c r="J1050" t="s">
        <v>554</v>
      </c>
      <c r="K1050">
        <v>1298762</v>
      </c>
      <c r="L1050">
        <v>3100</v>
      </c>
      <c r="M1050" t="s">
        <v>525</v>
      </c>
    </row>
    <row r="1051" spans="1:13" x14ac:dyDescent="0.3">
      <c r="A1051" t="str">
        <f t="shared" si="32"/>
        <v>32Nottinghamshire</v>
      </c>
      <c r="B1051">
        <f t="shared" si="33"/>
        <v>32</v>
      </c>
      <c r="C1051" t="s">
        <v>220</v>
      </c>
      <c r="D1051" t="s">
        <v>673</v>
      </c>
      <c r="E1051">
        <v>55</v>
      </c>
      <c r="F1051" t="s">
        <v>882</v>
      </c>
      <c r="G1051" t="s">
        <v>883</v>
      </c>
      <c r="H1051" t="s">
        <v>613</v>
      </c>
      <c r="I1051" t="s">
        <v>591</v>
      </c>
      <c r="J1051" t="s">
        <v>554</v>
      </c>
      <c r="K1051">
        <v>729807</v>
      </c>
      <c r="L1051">
        <v>0</v>
      </c>
      <c r="M1051" t="s">
        <v>660</v>
      </c>
    </row>
    <row r="1052" spans="1:13" x14ac:dyDescent="0.3">
      <c r="A1052" t="str">
        <f t="shared" si="32"/>
        <v>33Nottinghamshire</v>
      </c>
      <c r="B1052">
        <f t="shared" si="33"/>
        <v>33</v>
      </c>
      <c r="C1052" t="s">
        <v>220</v>
      </c>
      <c r="D1052" t="s">
        <v>673</v>
      </c>
      <c r="E1052">
        <v>56</v>
      </c>
      <c r="F1052" t="s">
        <v>884</v>
      </c>
      <c r="G1052" t="s">
        <v>885</v>
      </c>
      <c r="H1052" t="s">
        <v>631</v>
      </c>
      <c r="I1052" t="s">
        <v>544</v>
      </c>
      <c r="J1052" t="s">
        <v>554</v>
      </c>
      <c r="K1052">
        <v>488775</v>
      </c>
      <c r="L1052">
        <v>184</v>
      </c>
      <c r="M1052" t="s">
        <v>525</v>
      </c>
    </row>
    <row r="1053" spans="1:13" x14ac:dyDescent="0.3">
      <c r="A1053" t="str">
        <f t="shared" si="32"/>
        <v>34Nottinghamshire</v>
      </c>
      <c r="B1053">
        <f t="shared" si="33"/>
        <v>34</v>
      </c>
      <c r="C1053" t="s">
        <v>220</v>
      </c>
      <c r="D1053" t="s">
        <v>673</v>
      </c>
      <c r="E1053">
        <v>57</v>
      </c>
      <c r="F1053" t="s">
        <v>886</v>
      </c>
      <c r="G1053" t="s">
        <v>887</v>
      </c>
      <c r="H1053" t="s">
        <v>588</v>
      </c>
      <c r="I1053" t="s">
        <v>537</v>
      </c>
      <c r="J1053" t="s">
        <v>554</v>
      </c>
      <c r="K1053">
        <v>391020</v>
      </c>
      <c r="L1053">
        <v>0</v>
      </c>
      <c r="M1053" t="s">
        <v>660</v>
      </c>
    </row>
    <row r="1054" spans="1:13" x14ac:dyDescent="0.3">
      <c r="A1054" t="str">
        <f t="shared" si="32"/>
        <v>35Nottinghamshire</v>
      </c>
      <c r="B1054">
        <f t="shared" si="33"/>
        <v>35</v>
      </c>
      <c r="C1054" t="s">
        <v>220</v>
      </c>
      <c r="D1054" t="s">
        <v>673</v>
      </c>
      <c r="E1054">
        <v>58</v>
      </c>
      <c r="F1054" t="s">
        <v>888</v>
      </c>
      <c r="G1054" t="s">
        <v>889</v>
      </c>
      <c r="H1054" t="s">
        <v>613</v>
      </c>
      <c r="I1054" t="s">
        <v>591</v>
      </c>
      <c r="J1054" t="s">
        <v>554</v>
      </c>
      <c r="K1054">
        <v>82114</v>
      </c>
      <c r="L1054">
        <v>0</v>
      </c>
      <c r="M1054" t="s">
        <v>660</v>
      </c>
    </row>
    <row r="1055" spans="1:13" x14ac:dyDescent="0.3">
      <c r="A1055" t="str">
        <f t="shared" si="32"/>
        <v>36Nottinghamshire</v>
      </c>
      <c r="B1055">
        <f t="shared" si="33"/>
        <v>36</v>
      </c>
      <c r="C1055" t="s">
        <v>220</v>
      </c>
      <c r="D1055" t="s">
        <v>673</v>
      </c>
      <c r="E1055">
        <v>59</v>
      </c>
      <c r="F1055" t="s">
        <v>2251</v>
      </c>
      <c r="G1055" t="s">
        <v>2252</v>
      </c>
      <c r="H1055" t="s">
        <v>619</v>
      </c>
      <c r="I1055" t="s">
        <v>541</v>
      </c>
      <c r="J1055" t="s">
        <v>532</v>
      </c>
      <c r="K1055">
        <v>312654</v>
      </c>
      <c r="L1055">
        <v>20</v>
      </c>
      <c r="M1055" t="s">
        <v>657</v>
      </c>
    </row>
    <row r="1056" spans="1:13" x14ac:dyDescent="0.3">
      <c r="A1056" t="str">
        <f t="shared" si="32"/>
        <v>1Wokingham</v>
      </c>
      <c r="B1056">
        <f t="shared" si="33"/>
        <v>1</v>
      </c>
      <c r="C1056" t="s">
        <v>334</v>
      </c>
      <c r="D1056" t="s">
        <v>683</v>
      </c>
      <c r="E1056">
        <v>57</v>
      </c>
      <c r="F1056" t="s">
        <v>2253</v>
      </c>
      <c r="G1056" t="s">
        <v>2254</v>
      </c>
      <c r="H1056" t="s">
        <v>638</v>
      </c>
      <c r="I1056" t="s">
        <v>604</v>
      </c>
      <c r="J1056" t="s">
        <v>554</v>
      </c>
      <c r="K1056">
        <v>574000</v>
      </c>
      <c r="L1056">
        <v>10</v>
      </c>
      <c r="M1056" t="s">
        <v>663</v>
      </c>
    </row>
    <row r="1057" spans="1:13" x14ac:dyDescent="0.3">
      <c r="A1057" t="str">
        <f t="shared" si="32"/>
        <v>2Wokingham</v>
      </c>
      <c r="B1057">
        <f t="shared" si="33"/>
        <v>2</v>
      </c>
      <c r="C1057" t="s">
        <v>334</v>
      </c>
      <c r="D1057" t="s">
        <v>683</v>
      </c>
      <c r="E1057">
        <v>58</v>
      </c>
      <c r="F1057" t="s">
        <v>2255</v>
      </c>
      <c r="G1057" t="s">
        <v>2256</v>
      </c>
      <c r="H1057" t="s">
        <v>619</v>
      </c>
      <c r="I1057" t="s">
        <v>563</v>
      </c>
      <c r="J1057" t="s">
        <v>554</v>
      </c>
      <c r="K1057">
        <v>406291</v>
      </c>
      <c r="L1057">
        <v>17472</v>
      </c>
      <c r="M1057" t="s">
        <v>657</v>
      </c>
    </row>
    <row r="1058" spans="1:13" x14ac:dyDescent="0.3">
      <c r="A1058" t="str">
        <f t="shared" si="32"/>
        <v>3Wokingham</v>
      </c>
      <c r="B1058">
        <f t="shared" si="33"/>
        <v>3</v>
      </c>
      <c r="C1058" t="s">
        <v>334</v>
      </c>
      <c r="D1058" t="s">
        <v>683</v>
      </c>
      <c r="E1058">
        <v>59</v>
      </c>
      <c r="F1058" t="s">
        <v>2257</v>
      </c>
      <c r="G1058" t="s">
        <v>2258</v>
      </c>
      <c r="H1058" t="s">
        <v>639</v>
      </c>
      <c r="I1058" t="s">
        <v>653</v>
      </c>
      <c r="J1058" t="s">
        <v>554</v>
      </c>
      <c r="K1058">
        <v>178750</v>
      </c>
      <c r="L1058">
        <v>4</v>
      </c>
      <c r="M1058" t="s">
        <v>654</v>
      </c>
    </row>
    <row r="1059" spans="1:13" x14ac:dyDescent="0.3">
      <c r="A1059" t="str">
        <f t="shared" si="32"/>
        <v>4Wokingham</v>
      </c>
      <c r="B1059">
        <f t="shared" si="33"/>
        <v>4</v>
      </c>
      <c r="C1059" t="s">
        <v>334</v>
      </c>
      <c r="D1059" t="s">
        <v>683</v>
      </c>
      <c r="E1059">
        <v>60</v>
      </c>
      <c r="F1059" t="s">
        <v>2257</v>
      </c>
      <c r="G1059" t="s">
        <v>2258</v>
      </c>
      <c r="H1059" t="s">
        <v>639</v>
      </c>
      <c r="I1059" t="s">
        <v>653</v>
      </c>
      <c r="J1059" t="s">
        <v>532</v>
      </c>
      <c r="K1059">
        <v>110250</v>
      </c>
      <c r="L1059" t="s">
        <v>653</v>
      </c>
      <c r="M1059" t="s">
        <v>654</v>
      </c>
    </row>
    <row r="1060" spans="1:13" x14ac:dyDescent="0.3">
      <c r="A1060" t="str">
        <f t="shared" si="32"/>
        <v>5Wokingham</v>
      </c>
      <c r="B1060">
        <f t="shared" si="33"/>
        <v>5</v>
      </c>
      <c r="C1060" t="s">
        <v>334</v>
      </c>
      <c r="D1060" t="s">
        <v>683</v>
      </c>
      <c r="E1060">
        <v>61</v>
      </c>
      <c r="F1060" t="s">
        <v>2259</v>
      </c>
      <c r="G1060" t="s">
        <v>2260</v>
      </c>
      <c r="H1060" t="s">
        <v>528</v>
      </c>
      <c r="I1060" t="s">
        <v>575</v>
      </c>
      <c r="J1060" t="s">
        <v>554</v>
      </c>
      <c r="K1060">
        <v>39000</v>
      </c>
      <c r="L1060">
        <v>100</v>
      </c>
      <c r="M1060" t="s">
        <v>682</v>
      </c>
    </row>
    <row r="1061" spans="1:13" x14ac:dyDescent="0.3">
      <c r="A1061" t="str">
        <f t="shared" si="32"/>
        <v>1Rutland</v>
      </c>
      <c r="B1061">
        <f t="shared" si="33"/>
        <v>1</v>
      </c>
      <c r="C1061" t="s">
        <v>244</v>
      </c>
      <c r="D1061" t="s">
        <v>673</v>
      </c>
      <c r="E1061">
        <v>511</v>
      </c>
      <c r="F1061" t="s">
        <v>2261</v>
      </c>
      <c r="G1061" t="s">
        <v>1639</v>
      </c>
      <c r="H1061" t="s">
        <v>630</v>
      </c>
      <c r="I1061" t="s">
        <v>565</v>
      </c>
      <c r="J1061" t="s">
        <v>554</v>
      </c>
      <c r="K1061">
        <v>5958</v>
      </c>
      <c r="L1061">
        <v>6</v>
      </c>
      <c r="M1061" t="s">
        <v>651</v>
      </c>
    </row>
    <row r="1062" spans="1:13" x14ac:dyDescent="0.3">
      <c r="A1062" t="str">
        <f t="shared" si="32"/>
        <v>2Rutland</v>
      </c>
      <c r="B1062">
        <f t="shared" si="33"/>
        <v>2</v>
      </c>
      <c r="C1062" t="s">
        <v>244</v>
      </c>
      <c r="D1062" t="s">
        <v>673</v>
      </c>
      <c r="E1062">
        <v>512</v>
      </c>
      <c r="F1062" t="s">
        <v>2261</v>
      </c>
      <c r="G1062" t="s">
        <v>2262</v>
      </c>
      <c r="H1062" t="s">
        <v>557</v>
      </c>
      <c r="I1062" t="s">
        <v>653</v>
      </c>
      <c r="J1062" t="s">
        <v>554</v>
      </c>
      <c r="K1062">
        <v>123.146</v>
      </c>
      <c r="L1062" t="s">
        <v>653</v>
      </c>
      <c r="M1062" t="s">
        <v>660</v>
      </c>
    </row>
    <row r="1063" spans="1:13" x14ac:dyDescent="0.3">
      <c r="A1063" t="str">
        <f t="shared" si="32"/>
        <v>3Rutland</v>
      </c>
      <c r="B1063">
        <f t="shared" si="33"/>
        <v>3</v>
      </c>
      <c r="C1063" t="s">
        <v>244</v>
      </c>
      <c r="D1063" t="s">
        <v>673</v>
      </c>
      <c r="E1063">
        <v>513</v>
      </c>
      <c r="F1063" t="s">
        <v>2261</v>
      </c>
      <c r="G1063" t="s">
        <v>1639</v>
      </c>
      <c r="H1063" t="s">
        <v>630</v>
      </c>
      <c r="I1063" t="s">
        <v>565</v>
      </c>
      <c r="J1063" t="s">
        <v>554</v>
      </c>
      <c r="K1063">
        <v>53870</v>
      </c>
      <c r="L1063">
        <v>30</v>
      </c>
      <c r="M1063" t="s">
        <v>651</v>
      </c>
    </row>
    <row r="1064" spans="1:13" x14ac:dyDescent="0.3">
      <c r="A1064" t="str">
        <f t="shared" si="32"/>
        <v>4Rutland</v>
      </c>
      <c r="B1064">
        <f t="shared" si="33"/>
        <v>4</v>
      </c>
      <c r="C1064" t="s">
        <v>244</v>
      </c>
      <c r="D1064" t="s">
        <v>673</v>
      </c>
      <c r="E1064">
        <v>514</v>
      </c>
      <c r="F1064" t="s">
        <v>2261</v>
      </c>
      <c r="G1064" t="s">
        <v>1639</v>
      </c>
      <c r="H1064" t="s">
        <v>630</v>
      </c>
      <c r="I1064" t="s">
        <v>565</v>
      </c>
      <c r="J1064" t="s">
        <v>532</v>
      </c>
      <c r="K1064">
        <v>51130</v>
      </c>
      <c r="L1064">
        <v>30</v>
      </c>
      <c r="M1064" t="s">
        <v>651</v>
      </c>
    </row>
    <row r="1065" spans="1:13" x14ac:dyDescent="0.3">
      <c r="A1065" t="str">
        <f t="shared" si="32"/>
        <v>5Rutland</v>
      </c>
      <c r="B1065">
        <f t="shared" si="33"/>
        <v>5</v>
      </c>
      <c r="C1065" t="s">
        <v>244</v>
      </c>
      <c r="D1065" t="s">
        <v>673</v>
      </c>
      <c r="E1065">
        <v>515</v>
      </c>
      <c r="F1065" t="s">
        <v>2261</v>
      </c>
      <c r="G1065" t="s">
        <v>2263</v>
      </c>
      <c r="H1065" t="s">
        <v>557</v>
      </c>
      <c r="I1065" t="s">
        <v>653</v>
      </c>
      <c r="J1065" t="s">
        <v>532</v>
      </c>
      <c r="K1065">
        <v>3320</v>
      </c>
      <c r="L1065" t="s">
        <v>653</v>
      </c>
      <c r="M1065" t="s">
        <v>660</v>
      </c>
    </row>
    <row r="1066" spans="1:13" x14ac:dyDescent="0.3">
      <c r="A1066" t="str">
        <f t="shared" si="32"/>
        <v>1County Durham</v>
      </c>
      <c r="B1066">
        <f t="shared" si="33"/>
        <v>1</v>
      </c>
      <c r="C1066" t="s">
        <v>92</v>
      </c>
      <c r="D1066" t="s">
        <v>729</v>
      </c>
      <c r="E1066">
        <v>22</v>
      </c>
      <c r="F1066" t="s">
        <v>2264</v>
      </c>
      <c r="G1066" t="s">
        <v>2265</v>
      </c>
      <c r="H1066" t="s">
        <v>550</v>
      </c>
      <c r="I1066" t="s">
        <v>557</v>
      </c>
      <c r="J1066" t="s">
        <v>532</v>
      </c>
      <c r="K1066">
        <v>322466</v>
      </c>
      <c r="L1066">
        <v>0</v>
      </c>
      <c r="M1066" t="s">
        <v>660</v>
      </c>
    </row>
    <row r="1067" spans="1:13" x14ac:dyDescent="0.3">
      <c r="A1067" t="str">
        <f t="shared" si="32"/>
        <v>2County Durham</v>
      </c>
      <c r="B1067">
        <f t="shared" si="33"/>
        <v>2</v>
      </c>
      <c r="C1067" t="s">
        <v>92</v>
      </c>
      <c r="D1067" t="s">
        <v>729</v>
      </c>
      <c r="E1067">
        <v>28</v>
      </c>
      <c r="F1067" t="s">
        <v>2264</v>
      </c>
      <c r="G1067" t="s">
        <v>2266</v>
      </c>
      <c r="H1067" t="s">
        <v>557</v>
      </c>
      <c r="I1067" t="s">
        <v>653</v>
      </c>
      <c r="J1067" t="s">
        <v>554</v>
      </c>
      <c r="K1067">
        <v>555797</v>
      </c>
      <c r="L1067">
        <v>0</v>
      </c>
      <c r="M1067" t="s">
        <v>660</v>
      </c>
    </row>
    <row r="1068" spans="1:13" x14ac:dyDescent="0.3">
      <c r="A1068" t="str">
        <f t="shared" si="32"/>
        <v>3County Durham</v>
      </c>
      <c r="B1068">
        <f t="shared" si="33"/>
        <v>3</v>
      </c>
      <c r="C1068" t="s">
        <v>92</v>
      </c>
      <c r="D1068" t="s">
        <v>729</v>
      </c>
      <c r="E1068">
        <v>29</v>
      </c>
      <c r="F1068" t="s">
        <v>2264</v>
      </c>
      <c r="G1068" t="s">
        <v>2267</v>
      </c>
      <c r="H1068" t="s">
        <v>639</v>
      </c>
      <c r="I1068" t="s">
        <v>653</v>
      </c>
      <c r="J1068" t="s">
        <v>554</v>
      </c>
      <c r="K1068">
        <v>90000</v>
      </c>
      <c r="L1068">
        <v>1.4</v>
      </c>
      <c r="M1068" t="s">
        <v>654</v>
      </c>
    </row>
    <row r="1069" spans="1:13" x14ac:dyDescent="0.3">
      <c r="A1069" t="str">
        <f t="shared" si="32"/>
        <v>4County Durham</v>
      </c>
      <c r="B1069">
        <f t="shared" si="33"/>
        <v>4</v>
      </c>
      <c r="C1069" t="s">
        <v>92</v>
      </c>
      <c r="D1069" t="s">
        <v>729</v>
      </c>
      <c r="E1069">
        <v>30</v>
      </c>
      <c r="F1069" t="s">
        <v>2264</v>
      </c>
      <c r="G1069" t="s">
        <v>2268</v>
      </c>
      <c r="H1069" t="s">
        <v>630</v>
      </c>
      <c r="I1069" t="s">
        <v>543</v>
      </c>
      <c r="J1069" t="s">
        <v>554</v>
      </c>
      <c r="K1069">
        <v>2400000</v>
      </c>
      <c r="L1069">
        <v>1800</v>
      </c>
      <c r="M1069" t="s">
        <v>651</v>
      </c>
    </row>
    <row r="1070" spans="1:13" x14ac:dyDescent="0.3">
      <c r="A1070" t="str">
        <f t="shared" si="32"/>
        <v>5County Durham</v>
      </c>
      <c r="B1070">
        <f t="shared" si="33"/>
        <v>5</v>
      </c>
      <c r="C1070" t="s">
        <v>92</v>
      </c>
      <c r="D1070" t="s">
        <v>729</v>
      </c>
      <c r="E1070">
        <v>31</v>
      </c>
      <c r="F1070" t="s">
        <v>2264</v>
      </c>
      <c r="G1070" t="s">
        <v>2269</v>
      </c>
      <c r="H1070" t="s">
        <v>639</v>
      </c>
      <c r="I1070" t="s">
        <v>653</v>
      </c>
      <c r="J1070" t="s">
        <v>554</v>
      </c>
      <c r="K1070">
        <v>616000</v>
      </c>
      <c r="L1070">
        <v>100</v>
      </c>
      <c r="M1070" t="s">
        <v>654</v>
      </c>
    </row>
    <row r="1071" spans="1:13" x14ac:dyDescent="0.3">
      <c r="A1071" t="str">
        <f t="shared" si="32"/>
        <v>6County Durham</v>
      </c>
      <c r="B1071">
        <f t="shared" si="33"/>
        <v>6</v>
      </c>
      <c r="C1071" t="s">
        <v>92</v>
      </c>
      <c r="D1071" t="s">
        <v>729</v>
      </c>
      <c r="E1071">
        <v>32</v>
      </c>
      <c r="F1071" t="s">
        <v>2264</v>
      </c>
      <c r="G1071" t="s">
        <v>883</v>
      </c>
      <c r="H1071" t="s">
        <v>628</v>
      </c>
      <c r="I1071" t="s">
        <v>542</v>
      </c>
      <c r="J1071" t="s">
        <v>554</v>
      </c>
      <c r="K1071">
        <v>213000</v>
      </c>
      <c r="L1071">
        <v>3</v>
      </c>
      <c r="M1071" t="s">
        <v>660</v>
      </c>
    </row>
    <row r="1072" spans="1:13" x14ac:dyDescent="0.3">
      <c r="A1072" t="str">
        <f t="shared" si="32"/>
        <v>7County Durham</v>
      </c>
      <c r="B1072">
        <f t="shared" si="33"/>
        <v>7</v>
      </c>
      <c r="C1072" t="s">
        <v>92</v>
      </c>
      <c r="D1072" t="s">
        <v>729</v>
      </c>
      <c r="E1072">
        <v>33</v>
      </c>
      <c r="F1072" t="s">
        <v>2264</v>
      </c>
      <c r="G1072" t="s">
        <v>528</v>
      </c>
      <c r="H1072" t="s">
        <v>528</v>
      </c>
      <c r="I1072" t="s">
        <v>534</v>
      </c>
      <c r="J1072" t="s">
        <v>532</v>
      </c>
      <c r="K1072">
        <v>472920</v>
      </c>
      <c r="L1072">
        <v>20</v>
      </c>
      <c r="M1072" t="s">
        <v>682</v>
      </c>
    </row>
    <row r="1073" spans="1:13" x14ac:dyDescent="0.3">
      <c r="A1073" t="str">
        <f t="shared" si="32"/>
        <v>8County Durham</v>
      </c>
      <c r="B1073">
        <f t="shared" si="33"/>
        <v>8</v>
      </c>
      <c r="C1073" t="s">
        <v>92</v>
      </c>
      <c r="D1073" t="s">
        <v>729</v>
      </c>
      <c r="E1073">
        <v>34</v>
      </c>
      <c r="F1073" t="s">
        <v>2264</v>
      </c>
      <c r="G1073" t="s">
        <v>2270</v>
      </c>
      <c r="H1073" t="s">
        <v>638</v>
      </c>
      <c r="I1073" t="s">
        <v>618</v>
      </c>
      <c r="J1073" t="s">
        <v>532</v>
      </c>
      <c r="K1073">
        <v>800000</v>
      </c>
      <c r="L1073">
        <v>2</v>
      </c>
      <c r="M1073" t="s">
        <v>663</v>
      </c>
    </row>
    <row r="1074" spans="1:13" x14ac:dyDescent="0.3">
      <c r="A1074" t="str">
        <f t="shared" si="32"/>
        <v>9County Durham</v>
      </c>
      <c r="B1074">
        <f t="shared" si="33"/>
        <v>9</v>
      </c>
      <c r="C1074" t="s">
        <v>92</v>
      </c>
      <c r="D1074" t="s">
        <v>729</v>
      </c>
      <c r="E1074">
        <v>35</v>
      </c>
      <c r="F1074" t="s">
        <v>2264</v>
      </c>
      <c r="G1074" t="s">
        <v>2271</v>
      </c>
      <c r="H1074" t="s">
        <v>639</v>
      </c>
      <c r="I1074" t="s">
        <v>548</v>
      </c>
      <c r="J1074" t="s">
        <v>532</v>
      </c>
      <c r="K1074">
        <v>5217089.49</v>
      </c>
      <c r="L1074">
        <v>0</v>
      </c>
      <c r="M1074" t="s">
        <v>654</v>
      </c>
    </row>
    <row r="1075" spans="1:13" x14ac:dyDescent="0.3">
      <c r="A1075" t="str">
        <f t="shared" si="32"/>
        <v>10County Durham</v>
      </c>
      <c r="B1075">
        <f t="shared" si="33"/>
        <v>10</v>
      </c>
      <c r="C1075" t="s">
        <v>92</v>
      </c>
      <c r="D1075" t="s">
        <v>729</v>
      </c>
      <c r="E1075">
        <v>36</v>
      </c>
      <c r="F1075" t="s">
        <v>2264</v>
      </c>
      <c r="G1075" t="s">
        <v>2272</v>
      </c>
      <c r="H1075" t="s">
        <v>557</v>
      </c>
      <c r="J1075" t="s">
        <v>532</v>
      </c>
      <c r="K1075">
        <v>400000</v>
      </c>
      <c r="L1075">
        <v>0</v>
      </c>
      <c r="M1075" t="s">
        <v>660</v>
      </c>
    </row>
    <row r="1076" spans="1:13" x14ac:dyDescent="0.3">
      <c r="A1076" t="str">
        <f t="shared" si="32"/>
        <v>11County Durham</v>
      </c>
      <c r="B1076">
        <f t="shared" si="33"/>
        <v>11</v>
      </c>
      <c r="C1076" t="s">
        <v>92</v>
      </c>
      <c r="D1076" t="s">
        <v>729</v>
      </c>
      <c r="E1076">
        <v>37</v>
      </c>
      <c r="F1076" t="s">
        <v>2264</v>
      </c>
      <c r="G1076" t="s">
        <v>528</v>
      </c>
      <c r="H1076" t="s">
        <v>528</v>
      </c>
      <c r="I1076" t="s">
        <v>575</v>
      </c>
      <c r="J1076" t="s">
        <v>554</v>
      </c>
      <c r="K1076">
        <v>1335000</v>
      </c>
      <c r="L1076">
        <v>700</v>
      </c>
      <c r="M1076" t="s">
        <v>682</v>
      </c>
    </row>
    <row r="1077" spans="1:13" x14ac:dyDescent="0.3">
      <c r="A1077" t="str">
        <f t="shared" si="32"/>
        <v>12County Durham</v>
      </c>
      <c r="B1077">
        <f t="shared" si="33"/>
        <v>12</v>
      </c>
      <c r="C1077" t="s">
        <v>92</v>
      </c>
      <c r="D1077" t="s">
        <v>729</v>
      </c>
      <c r="E1077">
        <v>38</v>
      </c>
      <c r="F1077" t="s">
        <v>2264</v>
      </c>
      <c r="G1077" t="s">
        <v>2273</v>
      </c>
      <c r="H1077" t="s">
        <v>588</v>
      </c>
      <c r="I1077" t="s">
        <v>830</v>
      </c>
      <c r="J1077" t="s">
        <v>554</v>
      </c>
      <c r="K1077">
        <v>348173</v>
      </c>
      <c r="L1077">
        <v>4</v>
      </c>
      <c r="M1077" t="s">
        <v>660</v>
      </c>
    </row>
    <row r="1078" spans="1:13" x14ac:dyDescent="0.3">
      <c r="A1078" t="str">
        <f t="shared" si="32"/>
        <v>1Kingston upon Thames</v>
      </c>
      <c r="B1078">
        <f t="shared" si="33"/>
        <v>1</v>
      </c>
      <c r="C1078" t="s">
        <v>164</v>
      </c>
      <c r="D1078" t="s">
        <v>648</v>
      </c>
      <c r="E1078">
        <v>16</v>
      </c>
      <c r="F1078" t="s">
        <v>2274</v>
      </c>
      <c r="G1078" t="s">
        <v>2275</v>
      </c>
      <c r="H1078" t="s">
        <v>631</v>
      </c>
      <c r="I1078" t="s">
        <v>544</v>
      </c>
      <c r="J1078" t="s">
        <v>532</v>
      </c>
      <c r="K1078">
        <v>93868</v>
      </c>
      <c r="L1078">
        <v>2490</v>
      </c>
      <c r="M1078" t="s">
        <v>525</v>
      </c>
    </row>
    <row r="1079" spans="1:13" x14ac:dyDescent="0.3">
      <c r="A1079" t="str">
        <f t="shared" si="32"/>
        <v>2Kingston upon Thames</v>
      </c>
      <c r="B1079">
        <f t="shared" si="33"/>
        <v>2</v>
      </c>
      <c r="C1079" t="s">
        <v>164</v>
      </c>
      <c r="D1079" t="s">
        <v>648</v>
      </c>
      <c r="E1079">
        <v>17</v>
      </c>
      <c r="F1079" t="s">
        <v>2276</v>
      </c>
      <c r="G1079" t="s">
        <v>2277</v>
      </c>
      <c r="H1079" t="s">
        <v>619</v>
      </c>
      <c r="I1079" t="s">
        <v>581</v>
      </c>
      <c r="J1079" t="s">
        <v>554</v>
      </c>
      <c r="K1079">
        <v>232854</v>
      </c>
      <c r="L1079">
        <v>12740</v>
      </c>
      <c r="M1079" t="s">
        <v>657</v>
      </c>
    </row>
    <row r="1080" spans="1:13" x14ac:dyDescent="0.3">
      <c r="A1080" t="str">
        <f t="shared" si="32"/>
        <v>3Kingston upon Thames</v>
      </c>
      <c r="B1080">
        <f t="shared" si="33"/>
        <v>3</v>
      </c>
      <c r="C1080" t="s">
        <v>164</v>
      </c>
      <c r="D1080" t="s">
        <v>648</v>
      </c>
      <c r="E1080">
        <v>18</v>
      </c>
      <c r="F1080" t="s">
        <v>2278</v>
      </c>
      <c r="G1080" t="s">
        <v>2279</v>
      </c>
      <c r="H1080" t="s">
        <v>638</v>
      </c>
      <c r="I1080" t="s">
        <v>618</v>
      </c>
      <c r="J1080" t="s">
        <v>532</v>
      </c>
      <c r="K1080">
        <v>84000</v>
      </c>
      <c r="L1080">
        <v>1</v>
      </c>
      <c r="M1080" t="s">
        <v>663</v>
      </c>
    </row>
    <row r="1081" spans="1:13" x14ac:dyDescent="0.3">
      <c r="A1081" t="str">
        <f t="shared" si="32"/>
        <v>4Kingston upon Thames</v>
      </c>
      <c r="B1081">
        <f t="shared" si="33"/>
        <v>4</v>
      </c>
      <c r="C1081" t="s">
        <v>164</v>
      </c>
      <c r="D1081" t="s">
        <v>648</v>
      </c>
      <c r="E1081">
        <v>20</v>
      </c>
      <c r="F1081" t="s">
        <v>2280</v>
      </c>
      <c r="G1081" t="s">
        <v>2281</v>
      </c>
      <c r="H1081" t="s">
        <v>639</v>
      </c>
      <c r="I1081" t="s">
        <v>660</v>
      </c>
      <c r="J1081" t="s">
        <v>554</v>
      </c>
      <c r="K1081">
        <v>631000</v>
      </c>
      <c r="L1081">
        <v>11.5</v>
      </c>
      <c r="M1081" t="s">
        <v>654</v>
      </c>
    </row>
    <row r="1082" spans="1:13" x14ac:dyDescent="0.3">
      <c r="A1082" t="str">
        <f t="shared" si="32"/>
        <v>5Kingston upon Thames</v>
      </c>
      <c r="B1082">
        <f t="shared" si="33"/>
        <v>5</v>
      </c>
      <c r="C1082" t="s">
        <v>164</v>
      </c>
      <c r="D1082" t="s">
        <v>648</v>
      </c>
      <c r="E1082">
        <v>21</v>
      </c>
      <c r="F1082" t="s">
        <v>2282</v>
      </c>
      <c r="G1082" t="s">
        <v>2283</v>
      </c>
      <c r="H1082" t="s">
        <v>638</v>
      </c>
      <c r="I1082" t="s">
        <v>612</v>
      </c>
      <c r="J1082" t="s">
        <v>532</v>
      </c>
      <c r="K1082">
        <v>252039</v>
      </c>
      <c r="L1082">
        <v>3</v>
      </c>
      <c r="M1082" t="s">
        <v>663</v>
      </c>
    </row>
    <row r="1083" spans="1:13" x14ac:dyDescent="0.3">
      <c r="A1083" t="str">
        <f t="shared" si="32"/>
        <v>6Kingston upon Thames</v>
      </c>
      <c r="B1083">
        <f t="shared" si="33"/>
        <v>6</v>
      </c>
      <c r="C1083" t="s">
        <v>164</v>
      </c>
      <c r="D1083" t="s">
        <v>648</v>
      </c>
      <c r="E1083">
        <v>22</v>
      </c>
      <c r="F1083" t="s">
        <v>2282</v>
      </c>
      <c r="G1083" t="s">
        <v>2284</v>
      </c>
      <c r="H1083" t="s">
        <v>638</v>
      </c>
      <c r="I1083" t="s">
        <v>612</v>
      </c>
      <c r="J1083" t="s">
        <v>554</v>
      </c>
      <c r="K1083">
        <v>181433</v>
      </c>
      <c r="L1083">
        <v>6</v>
      </c>
      <c r="M1083" t="s">
        <v>663</v>
      </c>
    </row>
    <row r="1084" spans="1:13" x14ac:dyDescent="0.3">
      <c r="A1084" t="str">
        <f t="shared" si="32"/>
        <v>7Kingston upon Thames</v>
      </c>
      <c r="B1084">
        <f t="shared" si="33"/>
        <v>7</v>
      </c>
      <c r="C1084" t="s">
        <v>164</v>
      </c>
      <c r="D1084" t="s">
        <v>648</v>
      </c>
      <c r="E1084">
        <v>23</v>
      </c>
      <c r="F1084" t="s">
        <v>2285</v>
      </c>
      <c r="G1084" t="s">
        <v>2286</v>
      </c>
      <c r="H1084" t="s">
        <v>571</v>
      </c>
      <c r="I1084" t="s">
        <v>558</v>
      </c>
      <c r="J1084" t="s">
        <v>554</v>
      </c>
      <c r="K1084">
        <v>37000</v>
      </c>
      <c r="L1084">
        <v>705</v>
      </c>
      <c r="M1084" t="s">
        <v>719</v>
      </c>
    </row>
    <row r="1085" spans="1:13" x14ac:dyDescent="0.3">
      <c r="A1085" t="str">
        <f t="shared" si="32"/>
        <v>8Kingston upon Thames</v>
      </c>
      <c r="B1085">
        <f t="shared" si="33"/>
        <v>8</v>
      </c>
      <c r="C1085" t="s">
        <v>164</v>
      </c>
      <c r="D1085" t="s">
        <v>648</v>
      </c>
      <c r="E1085">
        <v>19</v>
      </c>
      <c r="F1085" t="s">
        <v>2287</v>
      </c>
      <c r="G1085" t="s">
        <v>2288</v>
      </c>
      <c r="H1085" t="s">
        <v>623</v>
      </c>
      <c r="J1085" t="s">
        <v>554</v>
      </c>
      <c r="K1085">
        <v>150000</v>
      </c>
      <c r="L1085">
        <v>0</v>
      </c>
      <c r="M1085" t="s">
        <v>660</v>
      </c>
    </row>
    <row r="1086" spans="1:13" x14ac:dyDescent="0.3">
      <c r="A1086" t="str">
        <f t="shared" si="32"/>
        <v>1Sutton</v>
      </c>
      <c r="B1086">
        <f t="shared" si="33"/>
        <v>1</v>
      </c>
      <c r="C1086" t="s">
        <v>288</v>
      </c>
      <c r="D1086" t="s">
        <v>648</v>
      </c>
      <c r="E1086">
        <v>30</v>
      </c>
      <c r="F1086" t="s">
        <v>2289</v>
      </c>
      <c r="G1086" t="s">
        <v>2290</v>
      </c>
      <c r="H1086" t="s">
        <v>613</v>
      </c>
      <c r="I1086" t="s">
        <v>580</v>
      </c>
      <c r="J1086" t="s">
        <v>554</v>
      </c>
      <c r="K1086">
        <v>605000</v>
      </c>
      <c r="L1086">
        <v>0</v>
      </c>
      <c r="M1086" t="s">
        <v>660</v>
      </c>
    </row>
    <row r="1087" spans="1:13" x14ac:dyDescent="0.3">
      <c r="A1087" t="str">
        <f t="shared" si="32"/>
        <v>2Sutton</v>
      </c>
      <c r="B1087">
        <f t="shared" si="33"/>
        <v>2</v>
      </c>
      <c r="C1087" t="s">
        <v>288</v>
      </c>
      <c r="D1087" t="s">
        <v>648</v>
      </c>
      <c r="E1087">
        <v>31</v>
      </c>
      <c r="F1087" t="s">
        <v>2291</v>
      </c>
      <c r="G1087" t="s">
        <v>2292</v>
      </c>
      <c r="H1087" t="s">
        <v>630</v>
      </c>
      <c r="I1087" t="s">
        <v>543</v>
      </c>
      <c r="J1087" t="s">
        <v>554</v>
      </c>
      <c r="K1087">
        <v>452400</v>
      </c>
      <c r="L1087">
        <v>52</v>
      </c>
      <c r="M1087" t="s">
        <v>651</v>
      </c>
    </row>
    <row r="1088" spans="1:13" x14ac:dyDescent="0.3">
      <c r="A1088" t="str">
        <f t="shared" si="32"/>
        <v>3Sutton</v>
      </c>
      <c r="B1088">
        <f t="shared" si="33"/>
        <v>3</v>
      </c>
      <c r="C1088" t="s">
        <v>288</v>
      </c>
      <c r="D1088" t="s">
        <v>648</v>
      </c>
      <c r="E1088">
        <v>32</v>
      </c>
      <c r="F1088" t="s">
        <v>2293</v>
      </c>
      <c r="G1088" t="s">
        <v>2294</v>
      </c>
      <c r="H1088" t="s">
        <v>619</v>
      </c>
      <c r="I1088" t="s">
        <v>563</v>
      </c>
      <c r="J1088" t="s">
        <v>532</v>
      </c>
      <c r="K1088">
        <v>674585</v>
      </c>
      <c r="L1088">
        <v>30850</v>
      </c>
      <c r="M1088" t="s">
        <v>657</v>
      </c>
    </row>
    <row r="1089" spans="1:13" x14ac:dyDescent="0.3">
      <c r="A1089" t="str">
        <f t="shared" si="32"/>
        <v>4Sutton</v>
      </c>
      <c r="B1089">
        <f t="shared" si="33"/>
        <v>4</v>
      </c>
      <c r="C1089" t="s">
        <v>288</v>
      </c>
      <c r="D1089" t="s">
        <v>648</v>
      </c>
      <c r="E1089">
        <v>33</v>
      </c>
      <c r="F1089" t="s">
        <v>2295</v>
      </c>
      <c r="G1089" t="s">
        <v>2296</v>
      </c>
      <c r="H1089" t="s">
        <v>605</v>
      </c>
      <c r="I1089" t="s">
        <v>539</v>
      </c>
      <c r="J1089" t="s">
        <v>532</v>
      </c>
      <c r="K1089">
        <v>123238</v>
      </c>
      <c r="L1089">
        <v>0</v>
      </c>
      <c r="M1089" t="s">
        <v>660</v>
      </c>
    </row>
    <row r="1090" spans="1:13" x14ac:dyDescent="0.3">
      <c r="A1090" t="str">
        <f t="shared" si="32"/>
        <v>5Sutton</v>
      </c>
      <c r="B1090">
        <f t="shared" si="33"/>
        <v>5</v>
      </c>
      <c r="C1090" t="s">
        <v>288</v>
      </c>
      <c r="D1090" t="s">
        <v>648</v>
      </c>
      <c r="E1090">
        <v>34</v>
      </c>
      <c r="F1090" t="s">
        <v>1660</v>
      </c>
      <c r="G1090" t="s">
        <v>2297</v>
      </c>
      <c r="H1090" t="s">
        <v>528</v>
      </c>
      <c r="I1090" t="s">
        <v>534</v>
      </c>
      <c r="J1090" t="s">
        <v>554</v>
      </c>
      <c r="K1090">
        <v>510965</v>
      </c>
      <c r="L1090">
        <v>1788</v>
      </c>
      <c r="M1090" t="s">
        <v>682</v>
      </c>
    </row>
    <row r="1091" spans="1:13" x14ac:dyDescent="0.3">
      <c r="A1091" t="str">
        <f t="shared" ref="A1091:A1154" si="34">B1091&amp;C1091</f>
        <v>6Sutton</v>
      </c>
      <c r="B1091">
        <f t="shared" ref="B1091:B1154" si="35">IF(C1091=C1090, B1090+1, 1)</f>
        <v>6</v>
      </c>
      <c r="C1091" t="s">
        <v>288</v>
      </c>
      <c r="D1091" t="s">
        <v>648</v>
      </c>
      <c r="E1091">
        <v>34</v>
      </c>
      <c r="F1091" t="s">
        <v>1660</v>
      </c>
      <c r="G1091" t="s">
        <v>2297</v>
      </c>
      <c r="H1091" t="s">
        <v>528</v>
      </c>
      <c r="I1091" t="s">
        <v>534</v>
      </c>
      <c r="J1091" t="s">
        <v>532</v>
      </c>
      <c r="K1091">
        <v>67035</v>
      </c>
      <c r="L1091">
        <v>220</v>
      </c>
      <c r="M1091" t="s">
        <v>682</v>
      </c>
    </row>
    <row r="1092" spans="1:13" x14ac:dyDescent="0.3">
      <c r="A1092" t="str">
        <f t="shared" si="34"/>
        <v>7Sutton</v>
      </c>
      <c r="B1092">
        <f t="shared" si="35"/>
        <v>7</v>
      </c>
      <c r="C1092" t="s">
        <v>288</v>
      </c>
      <c r="D1092" t="s">
        <v>648</v>
      </c>
      <c r="E1092">
        <v>35</v>
      </c>
      <c r="F1092" t="s">
        <v>2298</v>
      </c>
      <c r="G1092" t="s">
        <v>2299</v>
      </c>
      <c r="H1092" t="s">
        <v>571</v>
      </c>
      <c r="I1092" t="s">
        <v>558</v>
      </c>
      <c r="J1092" t="s">
        <v>532</v>
      </c>
      <c r="K1092">
        <v>46100</v>
      </c>
      <c r="L1092">
        <v>30</v>
      </c>
      <c r="M1092" t="s">
        <v>719</v>
      </c>
    </row>
    <row r="1093" spans="1:13" x14ac:dyDescent="0.3">
      <c r="A1093" t="str">
        <f t="shared" si="34"/>
        <v>8Sutton</v>
      </c>
      <c r="B1093">
        <f t="shared" si="35"/>
        <v>8</v>
      </c>
      <c r="C1093" t="s">
        <v>288</v>
      </c>
      <c r="D1093" t="s">
        <v>648</v>
      </c>
      <c r="E1093">
        <v>36</v>
      </c>
      <c r="F1093" t="s">
        <v>2300</v>
      </c>
      <c r="G1093" t="s">
        <v>2301</v>
      </c>
      <c r="H1093" t="s">
        <v>631</v>
      </c>
      <c r="I1093" t="s">
        <v>544</v>
      </c>
      <c r="J1093" t="s">
        <v>532</v>
      </c>
      <c r="K1093">
        <v>39365</v>
      </c>
      <c r="L1093">
        <v>8</v>
      </c>
      <c r="M1093" t="s">
        <v>525</v>
      </c>
    </row>
    <row r="1094" spans="1:13" x14ac:dyDescent="0.3">
      <c r="A1094" t="str">
        <f t="shared" si="34"/>
        <v>1Herefordshire, County of</v>
      </c>
      <c r="B1094">
        <f t="shared" si="35"/>
        <v>1</v>
      </c>
      <c r="C1094" t="s">
        <v>146</v>
      </c>
      <c r="D1094" t="s">
        <v>673</v>
      </c>
      <c r="E1094">
        <v>401</v>
      </c>
      <c r="F1094" t="s">
        <v>1489</v>
      </c>
      <c r="G1094" t="s">
        <v>2302</v>
      </c>
      <c r="H1094" t="s">
        <v>630</v>
      </c>
      <c r="I1094" t="s">
        <v>610</v>
      </c>
      <c r="J1094" t="s">
        <v>532</v>
      </c>
      <c r="K1094">
        <v>870976.75</v>
      </c>
      <c r="L1094">
        <v>228</v>
      </c>
      <c r="M1094" t="s">
        <v>651</v>
      </c>
    </row>
    <row r="1095" spans="1:13" x14ac:dyDescent="0.3">
      <c r="A1095" t="str">
        <f t="shared" si="34"/>
        <v>2Herefordshire, County of</v>
      </c>
      <c r="B1095">
        <f t="shared" si="35"/>
        <v>2</v>
      </c>
      <c r="C1095" t="s">
        <v>146</v>
      </c>
      <c r="D1095" t="s">
        <v>673</v>
      </c>
      <c r="E1095">
        <v>28</v>
      </c>
      <c r="F1095" t="s">
        <v>1489</v>
      </c>
      <c r="G1095" t="s">
        <v>2303</v>
      </c>
      <c r="H1095" t="s">
        <v>628</v>
      </c>
      <c r="I1095" t="s">
        <v>564</v>
      </c>
      <c r="J1095" t="s">
        <v>532</v>
      </c>
      <c r="K1095">
        <v>193620</v>
      </c>
      <c r="L1095">
        <v>0</v>
      </c>
      <c r="M1095" t="s">
        <v>660</v>
      </c>
    </row>
    <row r="1096" spans="1:13" x14ac:dyDescent="0.3">
      <c r="A1096" t="str">
        <f t="shared" si="34"/>
        <v>3Herefordshire, County of</v>
      </c>
      <c r="B1096">
        <f t="shared" si="35"/>
        <v>3</v>
      </c>
      <c r="C1096" t="s">
        <v>146</v>
      </c>
      <c r="D1096" t="s">
        <v>673</v>
      </c>
      <c r="E1096">
        <v>56</v>
      </c>
      <c r="F1096" t="s">
        <v>1489</v>
      </c>
      <c r="G1096" t="s">
        <v>2304</v>
      </c>
      <c r="H1096" t="s">
        <v>613</v>
      </c>
      <c r="I1096" t="s">
        <v>580</v>
      </c>
      <c r="J1096" t="s">
        <v>554</v>
      </c>
      <c r="K1096">
        <v>415926.23</v>
      </c>
      <c r="L1096">
        <v>0</v>
      </c>
      <c r="M1096" t="s">
        <v>660</v>
      </c>
    </row>
    <row r="1097" spans="1:13" x14ac:dyDescent="0.3">
      <c r="A1097" t="str">
        <f t="shared" si="34"/>
        <v>4Herefordshire, County of</v>
      </c>
      <c r="B1097">
        <f t="shared" si="35"/>
        <v>4</v>
      </c>
      <c r="C1097" t="s">
        <v>146</v>
      </c>
      <c r="D1097" t="s">
        <v>673</v>
      </c>
      <c r="E1097">
        <v>43</v>
      </c>
      <c r="F1097" t="s">
        <v>2305</v>
      </c>
      <c r="G1097" t="s">
        <v>2306</v>
      </c>
      <c r="H1097" t="s">
        <v>605</v>
      </c>
      <c r="I1097" t="s">
        <v>579</v>
      </c>
      <c r="J1097" t="s">
        <v>554</v>
      </c>
      <c r="K1097">
        <v>56000</v>
      </c>
      <c r="L1097">
        <v>0</v>
      </c>
      <c r="M1097" t="s">
        <v>660</v>
      </c>
    </row>
    <row r="1098" spans="1:13" x14ac:dyDescent="0.3">
      <c r="A1098" t="str">
        <f t="shared" si="34"/>
        <v>5Herefordshire, County of</v>
      </c>
      <c r="B1098">
        <f t="shared" si="35"/>
        <v>5</v>
      </c>
      <c r="C1098" t="s">
        <v>146</v>
      </c>
      <c r="D1098" t="s">
        <v>673</v>
      </c>
      <c r="E1098">
        <v>33</v>
      </c>
      <c r="F1098" t="s">
        <v>1489</v>
      </c>
      <c r="G1098" t="s">
        <v>2307</v>
      </c>
      <c r="H1098" t="s">
        <v>631</v>
      </c>
      <c r="I1098" t="s">
        <v>584</v>
      </c>
      <c r="J1098" t="s">
        <v>532</v>
      </c>
      <c r="K1098">
        <v>520309</v>
      </c>
      <c r="L1098">
        <v>250</v>
      </c>
      <c r="M1098" t="s">
        <v>525</v>
      </c>
    </row>
    <row r="1099" spans="1:13" x14ac:dyDescent="0.3">
      <c r="A1099" t="str">
        <f t="shared" si="34"/>
        <v>6Herefordshire, County of</v>
      </c>
      <c r="B1099">
        <f t="shared" si="35"/>
        <v>6</v>
      </c>
      <c r="C1099" t="s">
        <v>146</v>
      </c>
      <c r="D1099" t="s">
        <v>673</v>
      </c>
      <c r="E1099">
        <v>34</v>
      </c>
      <c r="F1099" t="s">
        <v>1489</v>
      </c>
      <c r="G1099" t="s">
        <v>2308</v>
      </c>
      <c r="H1099" t="s">
        <v>613</v>
      </c>
      <c r="I1099" t="s">
        <v>557</v>
      </c>
      <c r="J1099" t="s">
        <v>554</v>
      </c>
      <c r="K1099">
        <v>235373.72544000001</v>
      </c>
      <c r="L1099">
        <v>0</v>
      </c>
      <c r="M1099" t="s">
        <v>660</v>
      </c>
    </row>
    <row r="1100" spans="1:13" x14ac:dyDescent="0.3">
      <c r="A1100" t="str">
        <f t="shared" si="34"/>
        <v>7Herefordshire, County of</v>
      </c>
      <c r="B1100">
        <f t="shared" si="35"/>
        <v>7</v>
      </c>
      <c r="C1100" t="s">
        <v>146</v>
      </c>
      <c r="D1100" t="s">
        <v>673</v>
      </c>
      <c r="E1100">
        <v>38</v>
      </c>
      <c r="F1100" t="s">
        <v>1489</v>
      </c>
      <c r="G1100" t="s">
        <v>2309</v>
      </c>
      <c r="H1100" t="s">
        <v>638</v>
      </c>
      <c r="I1100" t="s">
        <v>618</v>
      </c>
      <c r="J1100" t="s">
        <v>554</v>
      </c>
      <c r="K1100">
        <v>923930.99820000003</v>
      </c>
      <c r="L1100">
        <v>292</v>
      </c>
      <c r="M1100" t="s">
        <v>663</v>
      </c>
    </row>
    <row r="1101" spans="1:13" x14ac:dyDescent="0.3">
      <c r="A1101" t="str">
        <f t="shared" si="34"/>
        <v>8Herefordshire, County of</v>
      </c>
      <c r="B1101">
        <f t="shared" si="35"/>
        <v>8</v>
      </c>
      <c r="C1101" t="s">
        <v>146</v>
      </c>
      <c r="D1101" t="s">
        <v>673</v>
      </c>
      <c r="E1101">
        <v>39</v>
      </c>
      <c r="F1101" t="s">
        <v>1489</v>
      </c>
      <c r="G1101" t="s">
        <v>2310</v>
      </c>
      <c r="H1101" t="s">
        <v>619</v>
      </c>
      <c r="I1101" t="s">
        <v>563</v>
      </c>
      <c r="J1101" t="s">
        <v>554</v>
      </c>
      <c r="K1101">
        <v>542711.99849999999</v>
      </c>
      <c r="L1101">
        <v>23874</v>
      </c>
      <c r="M1101" t="s">
        <v>657</v>
      </c>
    </row>
    <row r="1102" spans="1:13" x14ac:dyDescent="0.3">
      <c r="A1102" t="str">
        <f t="shared" si="34"/>
        <v>9Herefordshire, County of</v>
      </c>
      <c r="B1102">
        <f t="shared" si="35"/>
        <v>9</v>
      </c>
      <c r="C1102" t="s">
        <v>146</v>
      </c>
      <c r="D1102" t="s">
        <v>673</v>
      </c>
      <c r="E1102">
        <v>401</v>
      </c>
      <c r="F1102" t="s">
        <v>1489</v>
      </c>
      <c r="G1102" t="s">
        <v>2311</v>
      </c>
      <c r="H1102" t="s">
        <v>613</v>
      </c>
      <c r="I1102" t="s">
        <v>621</v>
      </c>
      <c r="J1102" t="s">
        <v>554</v>
      </c>
      <c r="K1102">
        <v>48000</v>
      </c>
      <c r="L1102">
        <v>0</v>
      </c>
      <c r="M1102" t="s">
        <v>660</v>
      </c>
    </row>
    <row r="1103" spans="1:13" x14ac:dyDescent="0.3">
      <c r="A1103" t="str">
        <f t="shared" si="34"/>
        <v>1Salford</v>
      </c>
      <c r="B1103">
        <f t="shared" si="35"/>
        <v>1</v>
      </c>
      <c r="C1103" t="s">
        <v>246</v>
      </c>
      <c r="D1103" t="s">
        <v>686</v>
      </c>
      <c r="E1103">
        <v>12</v>
      </c>
      <c r="F1103" t="s">
        <v>674</v>
      </c>
      <c r="G1103" t="s">
        <v>2312</v>
      </c>
      <c r="H1103" t="s">
        <v>619</v>
      </c>
      <c r="I1103" t="s">
        <v>563</v>
      </c>
      <c r="J1103" t="s">
        <v>532</v>
      </c>
      <c r="K1103">
        <v>1301000</v>
      </c>
      <c r="L1103">
        <v>770</v>
      </c>
      <c r="M1103" t="s">
        <v>657</v>
      </c>
    </row>
    <row r="1104" spans="1:13" x14ac:dyDescent="0.3">
      <c r="A1104" t="str">
        <f t="shared" si="34"/>
        <v>2Salford</v>
      </c>
      <c r="B1104">
        <f t="shared" si="35"/>
        <v>2</v>
      </c>
      <c r="C1104" t="s">
        <v>246</v>
      </c>
      <c r="D1104" t="s">
        <v>686</v>
      </c>
      <c r="E1104">
        <v>12</v>
      </c>
      <c r="F1104" t="s">
        <v>674</v>
      </c>
      <c r="G1104" t="s">
        <v>2313</v>
      </c>
      <c r="H1104" t="s">
        <v>613</v>
      </c>
      <c r="I1104" t="s">
        <v>591</v>
      </c>
      <c r="J1104" t="s">
        <v>554</v>
      </c>
      <c r="K1104">
        <v>1075650</v>
      </c>
      <c r="L1104">
        <v>0</v>
      </c>
      <c r="M1104" t="s">
        <v>660</v>
      </c>
    </row>
    <row r="1105" spans="1:13" x14ac:dyDescent="0.3">
      <c r="A1105" t="str">
        <f t="shared" si="34"/>
        <v>3Salford</v>
      </c>
      <c r="B1105">
        <f t="shared" si="35"/>
        <v>3</v>
      </c>
      <c r="C1105" t="s">
        <v>246</v>
      </c>
      <c r="D1105" t="s">
        <v>686</v>
      </c>
      <c r="E1105">
        <v>12</v>
      </c>
      <c r="F1105" t="s">
        <v>674</v>
      </c>
      <c r="G1105" t="s">
        <v>2314</v>
      </c>
      <c r="H1105" t="s">
        <v>557</v>
      </c>
      <c r="I1105" t="s">
        <v>653</v>
      </c>
      <c r="J1105" t="s">
        <v>554</v>
      </c>
      <c r="K1105">
        <v>25000</v>
      </c>
      <c r="L1105">
        <v>100</v>
      </c>
      <c r="M1105" t="s">
        <v>660</v>
      </c>
    </row>
    <row r="1106" spans="1:13" x14ac:dyDescent="0.3">
      <c r="A1106" t="str">
        <f t="shared" si="34"/>
        <v>4Salford</v>
      </c>
      <c r="B1106">
        <f t="shared" si="35"/>
        <v>4</v>
      </c>
      <c r="C1106" t="s">
        <v>246</v>
      </c>
      <c r="D1106" t="s">
        <v>686</v>
      </c>
      <c r="E1106">
        <v>12</v>
      </c>
      <c r="F1106" t="s">
        <v>674</v>
      </c>
      <c r="G1106" t="s">
        <v>2315</v>
      </c>
      <c r="H1106" t="s">
        <v>557</v>
      </c>
      <c r="J1106" t="s">
        <v>554</v>
      </c>
      <c r="K1106">
        <v>113400</v>
      </c>
      <c r="L1106">
        <v>0</v>
      </c>
      <c r="M1106" t="s">
        <v>660</v>
      </c>
    </row>
    <row r="1107" spans="1:13" x14ac:dyDescent="0.3">
      <c r="A1107" t="str">
        <f t="shared" si="34"/>
        <v>5Salford</v>
      </c>
      <c r="B1107">
        <f t="shared" si="35"/>
        <v>5</v>
      </c>
      <c r="C1107" t="s">
        <v>246</v>
      </c>
      <c r="D1107" t="s">
        <v>686</v>
      </c>
      <c r="E1107">
        <v>12</v>
      </c>
      <c r="F1107" t="s">
        <v>674</v>
      </c>
      <c r="G1107" t="s">
        <v>2316</v>
      </c>
      <c r="H1107" t="s">
        <v>557</v>
      </c>
      <c r="J1107" t="s">
        <v>554</v>
      </c>
      <c r="K1107">
        <v>220500</v>
      </c>
      <c r="L1107">
        <v>0</v>
      </c>
      <c r="M1107" t="s">
        <v>660</v>
      </c>
    </row>
    <row r="1108" spans="1:13" x14ac:dyDescent="0.3">
      <c r="A1108" t="str">
        <f t="shared" si="34"/>
        <v>6Salford</v>
      </c>
      <c r="B1108">
        <f t="shared" si="35"/>
        <v>6</v>
      </c>
      <c r="C1108" t="s">
        <v>246</v>
      </c>
      <c r="D1108" t="s">
        <v>686</v>
      </c>
      <c r="E1108">
        <v>12</v>
      </c>
      <c r="F1108" t="s">
        <v>674</v>
      </c>
      <c r="G1108" t="s">
        <v>2317</v>
      </c>
      <c r="H1108" t="s">
        <v>557</v>
      </c>
      <c r="I1108" t="s">
        <v>653</v>
      </c>
      <c r="J1108" t="s">
        <v>554</v>
      </c>
      <c r="K1108">
        <v>632500</v>
      </c>
      <c r="L1108">
        <v>0</v>
      </c>
      <c r="M1108" t="s">
        <v>660</v>
      </c>
    </row>
    <row r="1109" spans="1:13" x14ac:dyDescent="0.3">
      <c r="A1109" t="str">
        <f t="shared" si="34"/>
        <v>7Salford</v>
      </c>
      <c r="B1109">
        <f t="shared" si="35"/>
        <v>7</v>
      </c>
      <c r="C1109" t="s">
        <v>246</v>
      </c>
      <c r="D1109" t="s">
        <v>686</v>
      </c>
      <c r="E1109">
        <v>12</v>
      </c>
      <c r="F1109" t="s">
        <v>674</v>
      </c>
      <c r="G1109" t="s">
        <v>2313</v>
      </c>
      <c r="H1109" t="s">
        <v>613</v>
      </c>
      <c r="I1109" t="s">
        <v>591</v>
      </c>
      <c r="J1109" t="s">
        <v>554</v>
      </c>
      <c r="K1109">
        <v>169050</v>
      </c>
      <c r="L1109">
        <v>0</v>
      </c>
      <c r="M1109" t="s">
        <v>660</v>
      </c>
    </row>
    <row r="1110" spans="1:13" x14ac:dyDescent="0.3">
      <c r="A1110" t="str">
        <f t="shared" si="34"/>
        <v>8Salford</v>
      </c>
      <c r="B1110">
        <f t="shared" si="35"/>
        <v>8</v>
      </c>
      <c r="C1110" t="s">
        <v>246</v>
      </c>
      <c r="D1110" t="s">
        <v>686</v>
      </c>
      <c r="E1110">
        <v>12</v>
      </c>
      <c r="F1110" t="s">
        <v>674</v>
      </c>
      <c r="G1110" t="s">
        <v>2318</v>
      </c>
      <c r="H1110" t="s">
        <v>631</v>
      </c>
      <c r="I1110" t="s">
        <v>544</v>
      </c>
      <c r="J1110" t="s">
        <v>554</v>
      </c>
      <c r="K1110">
        <v>435850</v>
      </c>
      <c r="L1110">
        <v>400</v>
      </c>
      <c r="M1110" t="s">
        <v>525</v>
      </c>
    </row>
    <row r="1111" spans="1:13" x14ac:dyDescent="0.3">
      <c r="A1111" t="str">
        <f t="shared" si="34"/>
        <v>9Salford</v>
      </c>
      <c r="B1111">
        <f t="shared" si="35"/>
        <v>9</v>
      </c>
      <c r="C1111" t="s">
        <v>246</v>
      </c>
      <c r="D1111" t="s">
        <v>686</v>
      </c>
      <c r="E1111">
        <v>12</v>
      </c>
      <c r="F1111" t="s">
        <v>674</v>
      </c>
      <c r="G1111" t="s">
        <v>2318</v>
      </c>
      <c r="H1111" t="s">
        <v>631</v>
      </c>
      <c r="I1111" t="s">
        <v>544</v>
      </c>
      <c r="J1111" t="s">
        <v>532</v>
      </c>
      <c r="K1111">
        <v>674000</v>
      </c>
      <c r="L1111">
        <v>618</v>
      </c>
      <c r="M1111" t="s">
        <v>525</v>
      </c>
    </row>
    <row r="1112" spans="1:13" x14ac:dyDescent="0.3">
      <c r="A1112" t="str">
        <f t="shared" si="34"/>
        <v>10Salford</v>
      </c>
      <c r="B1112">
        <f t="shared" si="35"/>
        <v>10</v>
      </c>
      <c r="C1112" t="s">
        <v>246</v>
      </c>
      <c r="D1112" t="s">
        <v>686</v>
      </c>
      <c r="E1112">
        <v>12</v>
      </c>
      <c r="F1112" t="s">
        <v>674</v>
      </c>
      <c r="G1112" t="s">
        <v>2319</v>
      </c>
      <c r="H1112" t="s">
        <v>557</v>
      </c>
      <c r="J1112" t="s">
        <v>532</v>
      </c>
      <c r="K1112">
        <v>1316688</v>
      </c>
      <c r="L1112">
        <v>0</v>
      </c>
      <c r="M1112" t="s">
        <v>660</v>
      </c>
    </row>
    <row r="1113" spans="1:13" x14ac:dyDescent="0.3">
      <c r="A1113" t="str">
        <f t="shared" si="34"/>
        <v>1Bury</v>
      </c>
      <c r="B1113">
        <f t="shared" si="35"/>
        <v>1</v>
      </c>
      <c r="C1113" t="s">
        <v>74</v>
      </c>
      <c r="D1113" t="s">
        <v>686</v>
      </c>
      <c r="E1113">
        <v>21</v>
      </c>
      <c r="F1113" t="s">
        <v>2320</v>
      </c>
      <c r="G1113" t="s">
        <v>2321</v>
      </c>
      <c r="H1113" t="s">
        <v>557</v>
      </c>
      <c r="I1113" t="s">
        <v>653</v>
      </c>
      <c r="J1113" t="s">
        <v>554</v>
      </c>
      <c r="K1113">
        <v>475464</v>
      </c>
      <c r="L1113">
        <v>0</v>
      </c>
      <c r="M1113" t="s">
        <v>660</v>
      </c>
    </row>
    <row r="1114" spans="1:13" x14ac:dyDescent="0.3">
      <c r="A1114" t="str">
        <f t="shared" si="34"/>
        <v>2Bury</v>
      </c>
      <c r="B1114">
        <f t="shared" si="35"/>
        <v>2</v>
      </c>
      <c r="C1114" t="s">
        <v>74</v>
      </c>
      <c r="D1114" t="s">
        <v>686</v>
      </c>
      <c r="E1114">
        <v>22</v>
      </c>
      <c r="F1114" t="s">
        <v>2322</v>
      </c>
      <c r="G1114" t="s">
        <v>2321</v>
      </c>
      <c r="H1114" t="s">
        <v>557</v>
      </c>
      <c r="I1114" t="s">
        <v>653</v>
      </c>
      <c r="J1114" t="s">
        <v>554</v>
      </c>
      <c r="K1114">
        <v>50000</v>
      </c>
      <c r="L1114">
        <v>0</v>
      </c>
      <c r="M1114" t="s">
        <v>660</v>
      </c>
    </row>
    <row r="1115" spans="1:13" x14ac:dyDescent="0.3">
      <c r="A1115" t="str">
        <f t="shared" si="34"/>
        <v>3Bury</v>
      </c>
      <c r="B1115">
        <f t="shared" si="35"/>
        <v>3</v>
      </c>
      <c r="C1115" t="s">
        <v>74</v>
      </c>
      <c r="D1115" t="s">
        <v>686</v>
      </c>
      <c r="E1115">
        <v>23</v>
      </c>
      <c r="F1115" t="s">
        <v>2323</v>
      </c>
      <c r="G1115" t="s">
        <v>2324</v>
      </c>
      <c r="H1115" t="s">
        <v>557</v>
      </c>
      <c r="I1115" t="s">
        <v>653</v>
      </c>
      <c r="J1115" t="s">
        <v>554</v>
      </c>
      <c r="K1115">
        <v>105660</v>
      </c>
      <c r="L1115">
        <v>0</v>
      </c>
      <c r="M1115" t="s">
        <v>660</v>
      </c>
    </row>
    <row r="1116" spans="1:13" x14ac:dyDescent="0.3">
      <c r="A1116" t="str">
        <f t="shared" si="34"/>
        <v>4Bury</v>
      </c>
      <c r="B1116">
        <f t="shared" si="35"/>
        <v>4</v>
      </c>
      <c r="C1116" t="s">
        <v>74</v>
      </c>
      <c r="D1116" t="s">
        <v>686</v>
      </c>
      <c r="E1116">
        <v>24</v>
      </c>
      <c r="F1116" t="s">
        <v>2325</v>
      </c>
      <c r="G1116" t="s">
        <v>2326</v>
      </c>
      <c r="H1116" t="s">
        <v>557</v>
      </c>
      <c r="I1116" t="s">
        <v>653</v>
      </c>
      <c r="J1116" t="s">
        <v>554</v>
      </c>
      <c r="K1116">
        <v>352143</v>
      </c>
      <c r="L1116">
        <v>0</v>
      </c>
      <c r="M1116" t="s">
        <v>660</v>
      </c>
    </row>
    <row r="1117" spans="1:13" x14ac:dyDescent="0.3">
      <c r="A1117" t="str">
        <f t="shared" si="34"/>
        <v>5Bury</v>
      </c>
      <c r="B1117">
        <f t="shared" si="35"/>
        <v>5</v>
      </c>
      <c r="C1117" t="s">
        <v>74</v>
      </c>
      <c r="D1117" t="s">
        <v>686</v>
      </c>
      <c r="E1117">
        <v>25</v>
      </c>
      <c r="F1117" t="s">
        <v>2327</v>
      </c>
      <c r="G1117" t="s">
        <v>2328</v>
      </c>
      <c r="H1117" t="s">
        <v>630</v>
      </c>
      <c r="I1117" t="s">
        <v>543</v>
      </c>
      <c r="J1117" t="s">
        <v>554</v>
      </c>
      <c r="K1117">
        <v>416733</v>
      </c>
      <c r="L1117">
        <v>160</v>
      </c>
      <c r="M1117" t="s">
        <v>651</v>
      </c>
    </row>
    <row r="1118" spans="1:13" x14ac:dyDescent="0.3">
      <c r="A1118" t="str">
        <f t="shared" si="34"/>
        <v>6Bury</v>
      </c>
      <c r="B1118">
        <f t="shared" si="35"/>
        <v>6</v>
      </c>
      <c r="C1118" t="s">
        <v>74</v>
      </c>
      <c r="D1118" t="s">
        <v>686</v>
      </c>
      <c r="E1118">
        <v>37</v>
      </c>
      <c r="F1118" t="s">
        <v>2329</v>
      </c>
      <c r="G1118" t="s">
        <v>2330</v>
      </c>
      <c r="H1118" t="s">
        <v>619</v>
      </c>
      <c r="I1118" t="s">
        <v>541</v>
      </c>
      <c r="J1118" t="s">
        <v>532</v>
      </c>
      <c r="K1118">
        <v>274912</v>
      </c>
      <c r="L1118">
        <v>10446</v>
      </c>
      <c r="M1118" t="s">
        <v>657</v>
      </c>
    </row>
    <row r="1119" spans="1:13" x14ac:dyDescent="0.3">
      <c r="A1119" t="str">
        <f t="shared" si="34"/>
        <v>7Bury</v>
      </c>
      <c r="B1119">
        <f t="shared" si="35"/>
        <v>7</v>
      </c>
      <c r="C1119" t="s">
        <v>74</v>
      </c>
      <c r="D1119" t="s">
        <v>686</v>
      </c>
      <c r="E1119">
        <v>38</v>
      </c>
      <c r="F1119" t="s">
        <v>2329</v>
      </c>
      <c r="G1119" t="s">
        <v>2330</v>
      </c>
      <c r="H1119" t="s">
        <v>638</v>
      </c>
      <c r="I1119" t="s">
        <v>595</v>
      </c>
      <c r="J1119" t="s">
        <v>532</v>
      </c>
      <c r="K1119">
        <v>274912</v>
      </c>
      <c r="L1119">
        <v>6.2</v>
      </c>
      <c r="M1119" t="s">
        <v>663</v>
      </c>
    </row>
    <row r="1120" spans="1:13" x14ac:dyDescent="0.3">
      <c r="A1120" t="str">
        <f t="shared" si="34"/>
        <v>8Bury</v>
      </c>
      <c r="B1120">
        <f t="shared" si="35"/>
        <v>8</v>
      </c>
      <c r="C1120" t="s">
        <v>74</v>
      </c>
      <c r="D1120" t="s">
        <v>686</v>
      </c>
      <c r="E1120">
        <v>39</v>
      </c>
      <c r="F1120" t="s">
        <v>2329</v>
      </c>
      <c r="G1120" t="s">
        <v>2330</v>
      </c>
      <c r="H1120" t="s">
        <v>638</v>
      </c>
      <c r="I1120" t="s">
        <v>604</v>
      </c>
      <c r="J1120" t="s">
        <v>532</v>
      </c>
      <c r="K1120">
        <v>274912</v>
      </c>
      <c r="L1120">
        <v>5.9</v>
      </c>
      <c r="M1120" t="s">
        <v>663</v>
      </c>
    </row>
    <row r="1121" spans="1:13" x14ac:dyDescent="0.3">
      <c r="A1121" t="str">
        <f t="shared" si="34"/>
        <v>9Bury</v>
      </c>
      <c r="B1121">
        <f t="shared" si="35"/>
        <v>9</v>
      </c>
      <c r="C1121" t="s">
        <v>74</v>
      </c>
      <c r="D1121" t="s">
        <v>686</v>
      </c>
      <c r="E1121">
        <v>40</v>
      </c>
      <c r="F1121" t="s">
        <v>2329</v>
      </c>
      <c r="G1121" t="s">
        <v>2330</v>
      </c>
      <c r="H1121" t="s">
        <v>638</v>
      </c>
      <c r="I1121" t="s">
        <v>547</v>
      </c>
      <c r="J1121" t="s">
        <v>532</v>
      </c>
      <c r="K1121">
        <v>274912</v>
      </c>
      <c r="L1121">
        <v>4.2</v>
      </c>
      <c r="M1121" t="s">
        <v>663</v>
      </c>
    </row>
    <row r="1122" spans="1:13" x14ac:dyDescent="0.3">
      <c r="A1122" t="str">
        <f t="shared" si="34"/>
        <v>10Bury</v>
      </c>
      <c r="B1122">
        <f t="shared" si="35"/>
        <v>10</v>
      </c>
      <c r="C1122" t="s">
        <v>74</v>
      </c>
      <c r="D1122" t="s">
        <v>686</v>
      </c>
      <c r="E1122">
        <v>41</v>
      </c>
      <c r="F1122" t="s">
        <v>2331</v>
      </c>
      <c r="G1122" t="s">
        <v>2332</v>
      </c>
      <c r="H1122" t="s">
        <v>631</v>
      </c>
      <c r="I1122" t="s">
        <v>544</v>
      </c>
      <c r="J1122" t="s">
        <v>532</v>
      </c>
      <c r="K1122">
        <v>682846</v>
      </c>
      <c r="L1122">
        <v>0</v>
      </c>
      <c r="M1122" t="s">
        <v>525</v>
      </c>
    </row>
    <row r="1123" spans="1:13" x14ac:dyDescent="0.3">
      <c r="A1123" t="str">
        <f t="shared" si="34"/>
        <v>11Bury</v>
      </c>
      <c r="B1123">
        <f t="shared" si="35"/>
        <v>11</v>
      </c>
      <c r="C1123" t="s">
        <v>74</v>
      </c>
      <c r="D1123" t="s">
        <v>686</v>
      </c>
      <c r="E1123">
        <v>46</v>
      </c>
      <c r="F1123" t="s">
        <v>2333</v>
      </c>
      <c r="G1123" t="s">
        <v>2333</v>
      </c>
      <c r="H1123" t="s">
        <v>557</v>
      </c>
      <c r="J1123" t="s">
        <v>554</v>
      </c>
      <c r="K1123">
        <v>40000</v>
      </c>
      <c r="L1123">
        <v>0</v>
      </c>
      <c r="M1123" t="s">
        <v>660</v>
      </c>
    </row>
    <row r="1124" spans="1:13" x14ac:dyDescent="0.3">
      <c r="A1124" t="str">
        <f t="shared" si="34"/>
        <v>12Bury</v>
      </c>
      <c r="B1124">
        <f t="shared" si="35"/>
        <v>12</v>
      </c>
      <c r="C1124" t="s">
        <v>74</v>
      </c>
      <c r="D1124" t="s">
        <v>686</v>
      </c>
      <c r="E1124">
        <v>47</v>
      </c>
      <c r="F1124" t="s">
        <v>2334</v>
      </c>
      <c r="G1124" t="s">
        <v>2334</v>
      </c>
      <c r="H1124" t="s">
        <v>613</v>
      </c>
      <c r="I1124" t="s">
        <v>591</v>
      </c>
      <c r="J1124" t="s">
        <v>554</v>
      </c>
      <c r="K1124">
        <v>342000</v>
      </c>
      <c r="L1124">
        <v>0</v>
      </c>
      <c r="M1124" t="s">
        <v>660</v>
      </c>
    </row>
    <row r="1125" spans="1:13" x14ac:dyDescent="0.3">
      <c r="A1125" t="str">
        <f t="shared" si="34"/>
        <v>1Thurrock</v>
      </c>
      <c r="B1125">
        <f t="shared" si="35"/>
        <v>1</v>
      </c>
      <c r="C1125" t="s">
        <v>296</v>
      </c>
      <c r="D1125" t="s">
        <v>891</v>
      </c>
      <c r="E1125">
        <v>19</v>
      </c>
      <c r="F1125" t="s">
        <v>554</v>
      </c>
      <c r="G1125" t="s">
        <v>2335</v>
      </c>
      <c r="H1125" t="s">
        <v>557</v>
      </c>
      <c r="I1125" t="s">
        <v>653</v>
      </c>
      <c r="J1125" t="s">
        <v>554</v>
      </c>
      <c r="K1125">
        <v>20107</v>
      </c>
      <c r="L1125">
        <v>28</v>
      </c>
      <c r="M1125" t="s">
        <v>660</v>
      </c>
    </row>
    <row r="1126" spans="1:13" x14ac:dyDescent="0.3">
      <c r="A1126" t="str">
        <f t="shared" si="34"/>
        <v>2Thurrock</v>
      </c>
      <c r="B1126">
        <f t="shared" si="35"/>
        <v>2</v>
      </c>
      <c r="C1126" t="s">
        <v>296</v>
      </c>
      <c r="D1126" t="s">
        <v>891</v>
      </c>
      <c r="E1126">
        <v>19</v>
      </c>
      <c r="F1126" t="s">
        <v>554</v>
      </c>
      <c r="G1126" t="s">
        <v>2336</v>
      </c>
      <c r="H1126" t="s">
        <v>557</v>
      </c>
      <c r="I1126" t="s">
        <v>653</v>
      </c>
      <c r="J1126" t="s">
        <v>554</v>
      </c>
      <c r="K1126">
        <v>896684</v>
      </c>
      <c r="L1126">
        <v>5056</v>
      </c>
      <c r="M1126" t="s">
        <v>660</v>
      </c>
    </row>
    <row r="1127" spans="1:13" x14ac:dyDescent="0.3">
      <c r="A1127" t="str">
        <f t="shared" si="34"/>
        <v>3Thurrock</v>
      </c>
      <c r="B1127">
        <f t="shared" si="35"/>
        <v>3</v>
      </c>
      <c r="C1127" t="s">
        <v>296</v>
      </c>
      <c r="D1127" t="s">
        <v>891</v>
      </c>
      <c r="E1127">
        <v>19</v>
      </c>
      <c r="F1127" t="s">
        <v>554</v>
      </c>
      <c r="G1127" t="s">
        <v>2337</v>
      </c>
      <c r="H1127" t="s">
        <v>557</v>
      </c>
      <c r="I1127" t="s">
        <v>653</v>
      </c>
      <c r="J1127" t="s">
        <v>554</v>
      </c>
      <c r="K1127">
        <v>29424</v>
      </c>
      <c r="L1127">
        <v>4658</v>
      </c>
      <c r="M1127" t="s">
        <v>660</v>
      </c>
    </row>
    <row r="1128" spans="1:13" x14ac:dyDescent="0.3">
      <c r="A1128" t="str">
        <f t="shared" si="34"/>
        <v>4Thurrock</v>
      </c>
      <c r="B1128">
        <f t="shared" si="35"/>
        <v>4</v>
      </c>
      <c r="C1128" t="s">
        <v>296</v>
      </c>
      <c r="D1128" t="s">
        <v>891</v>
      </c>
      <c r="E1128" t="s">
        <v>2338</v>
      </c>
      <c r="F1128" t="s">
        <v>2339</v>
      </c>
      <c r="G1128" t="s">
        <v>940</v>
      </c>
      <c r="H1128" t="s">
        <v>588</v>
      </c>
      <c r="I1128" t="s">
        <v>577</v>
      </c>
      <c r="J1128" t="s">
        <v>554</v>
      </c>
      <c r="K1128">
        <v>19568</v>
      </c>
      <c r="L1128">
        <v>0</v>
      </c>
      <c r="M1128" t="s">
        <v>660</v>
      </c>
    </row>
    <row r="1129" spans="1:13" x14ac:dyDescent="0.3">
      <c r="A1129" t="str">
        <f t="shared" si="34"/>
        <v>5Thurrock</v>
      </c>
      <c r="B1129">
        <f t="shared" si="35"/>
        <v>5</v>
      </c>
      <c r="C1129" t="s">
        <v>296</v>
      </c>
      <c r="D1129" t="s">
        <v>891</v>
      </c>
      <c r="E1129" t="s">
        <v>2338</v>
      </c>
      <c r="F1129" t="s">
        <v>2340</v>
      </c>
      <c r="G1129" t="s">
        <v>2341</v>
      </c>
      <c r="H1129" t="s">
        <v>630</v>
      </c>
      <c r="I1129" t="s">
        <v>543</v>
      </c>
      <c r="J1129" t="s">
        <v>554</v>
      </c>
      <c r="K1129">
        <v>361725</v>
      </c>
      <c r="L1129">
        <v>48</v>
      </c>
      <c r="M1129" t="s">
        <v>651</v>
      </c>
    </row>
    <row r="1130" spans="1:13" x14ac:dyDescent="0.3">
      <c r="A1130" t="str">
        <f t="shared" si="34"/>
        <v>6Thurrock</v>
      </c>
      <c r="B1130">
        <f t="shared" si="35"/>
        <v>6</v>
      </c>
      <c r="C1130" t="s">
        <v>296</v>
      </c>
      <c r="D1130" t="s">
        <v>891</v>
      </c>
      <c r="E1130" t="s">
        <v>2338</v>
      </c>
      <c r="F1130" t="s">
        <v>2342</v>
      </c>
      <c r="G1130" t="s">
        <v>2343</v>
      </c>
      <c r="H1130" t="s">
        <v>628</v>
      </c>
      <c r="I1130" t="s">
        <v>564</v>
      </c>
      <c r="J1130" t="s">
        <v>554</v>
      </c>
      <c r="K1130">
        <v>46714</v>
      </c>
      <c r="L1130">
        <v>0</v>
      </c>
      <c r="M1130" t="s">
        <v>660</v>
      </c>
    </row>
    <row r="1131" spans="1:13" x14ac:dyDescent="0.3">
      <c r="A1131" t="str">
        <f t="shared" si="34"/>
        <v>7Thurrock</v>
      </c>
      <c r="B1131">
        <f t="shared" si="35"/>
        <v>7</v>
      </c>
      <c r="C1131" t="s">
        <v>296</v>
      </c>
      <c r="D1131" t="s">
        <v>891</v>
      </c>
      <c r="E1131">
        <v>19</v>
      </c>
      <c r="F1131" t="s">
        <v>2344</v>
      </c>
      <c r="G1131" t="s">
        <v>2345</v>
      </c>
      <c r="H1131" t="s">
        <v>631</v>
      </c>
      <c r="I1131" t="s">
        <v>594</v>
      </c>
      <c r="J1131" t="s">
        <v>532</v>
      </c>
      <c r="K1131">
        <v>358066.74666069174</v>
      </c>
      <c r="L1131">
        <v>0</v>
      </c>
      <c r="M1131" t="s">
        <v>525</v>
      </c>
    </row>
    <row r="1132" spans="1:13" x14ac:dyDescent="0.3">
      <c r="A1132" t="str">
        <f t="shared" si="34"/>
        <v>8Thurrock</v>
      </c>
      <c r="B1132">
        <f t="shared" si="35"/>
        <v>8</v>
      </c>
      <c r="C1132" t="s">
        <v>296</v>
      </c>
      <c r="D1132" t="s">
        <v>891</v>
      </c>
      <c r="F1132" t="s">
        <v>2346</v>
      </c>
      <c r="G1132" t="s">
        <v>1166</v>
      </c>
      <c r="H1132" t="s">
        <v>557</v>
      </c>
      <c r="J1132" t="s">
        <v>532</v>
      </c>
      <c r="K1132">
        <v>13009.858312557781</v>
      </c>
      <c r="L1132">
        <v>0</v>
      </c>
      <c r="M1132" t="s">
        <v>660</v>
      </c>
    </row>
    <row r="1133" spans="1:13" x14ac:dyDescent="0.3">
      <c r="A1133" t="str">
        <f t="shared" si="34"/>
        <v>9Thurrock</v>
      </c>
      <c r="B1133">
        <f t="shared" si="35"/>
        <v>9</v>
      </c>
      <c r="C1133" t="s">
        <v>296</v>
      </c>
      <c r="D1133" t="s">
        <v>891</v>
      </c>
      <c r="F1133" t="s">
        <v>2347</v>
      </c>
      <c r="G1133" t="s">
        <v>587</v>
      </c>
      <c r="H1133" t="s">
        <v>639</v>
      </c>
      <c r="J1133" t="s">
        <v>532</v>
      </c>
      <c r="K1133">
        <v>119355.94830108991</v>
      </c>
      <c r="L1133">
        <v>0</v>
      </c>
      <c r="M1133" t="s">
        <v>654</v>
      </c>
    </row>
    <row r="1134" spans="1:13" x14ac:dyDescent="0.3">
      <c r="A1134" t="str">
        <f t="shared" si="34"/>
        <v>10Thurrock</v>
      </c>
      <c r="B1134">
        <f t="shared" si="35"/>
        <v>10</v>
      </c>
      <c r="C1134" t="s">
        <v>296</v>
      </c>
      <c r="D1134" t="s">
        <v>891</v>
      </c>
      <c r="F1134" t="s">
        <v>2348</v>
      </c>
      <c r="G1134" t="s">
        <v>2349</v>
      </c>
      <c r="H1134" t="s">
        <v>557</v>
      </c>
      <c r="J1134" t="s">
        <v>532</v>
      </c>
      <c r="K1134">
        <v>70943.353258902993</v>
      </c>
      <c r="L1134">
        <v>0</v>
      </c>
      <c r="M1134" t="s">
        <v>660</v>
      </c>
    </row>
    <row r="1135" spans="1:13" x14ac:dyDescent="0.3">
      <c r="A1135" t="str">
        <f t="shared" si="34"/>
        <v>11Thurrock</v>
      </c>
      <c r="B1135">
        <f t="shared" si="35"/>
        <v>11</v>
      </c>
      <c r="C1135" t="s">
        <v>296</v>
      </c>
      <c r="D1135" t="s">
        <v>891</v>
      </c>
      <c r="F1135" t="s">
        <v>2350</v>
      </c>
      <c r="G1135" t="s">
        <v>587</v>
      </c>
      <c r="H1135" t="s">
        <v>639</v>
      </c>
      <c r="J1135" t="s">
        <v>532</v>
      </c>
      <c r="K1135">
        <v>71613.568980653959</v>
      </c>
      <c r="L1135">
        <v>0</v>
      </c>
      <c r="M1135" t="s">
        <v>654</v>
      </c>
    </row>
    <row r="1136" spans="1:13" x14ac:dyDescent="0.3">
      <c r="A1136" t="str">
        <f t="shared" si="34"/>
        <v>12Thurrock</v>
      </c>
      <c r="B1136">
        <f t="shared" si="35"/>
        <v>12</v>
      </c>
      <c r="C1136" t="s">
        <v>296</v>
      </c>
      <c r="D1136" t="s">
        <v>891</v>
      </c>
      <c r="F1136" t="s">
        <v>2351</v>
      </c>
      <c r="G1136" t="s">
        <v>619</v>
      </c>
      <c r="H1136" t="s">
        <v>619</v>
      </c>
      <c r="I1136" t="s">
        <v>563</v>
      </c>
      <c r="J1136" t="s">
        <v>532</v>
      </c>
      <c r="K1136">
        <v>119355.94830108991</v>
      </c>
      <c r="L1136">
        <v>0</v>
      </c>
      <c r="M1136" t="s">
        <v>657</v>
      </c>
    </row>
    <row r="1137" spans="1:13" x14ac:dyDescent="0.3">
      <c r="A1137" t="str">
        <f t="shared" si="34"/>
        <v>13Thurrock</v>
      </c>
      <c r="B1137">
        <f t="shared" si="35"/>
        <v>13</v>
      </c>
      <c r="C1137" t="s">
        <v>296</v>
      </c>
      <c r="D1137" t="s">
        <v>891</v>
      </c>
      <c r="F1137" t="s">
        <v>2352</v>
      </c>
      <c r="G1137" t="s">
        <v>587</v>
      </c>
      <c r="H1137" t="s">
        <v>639</v>
      </c>
      <c r="J1137" t="s">
        <v>532</v>
      </c>
      <c r="K1137">
        <v>119355.94830108991</v>
      </c>
      <c r="L1137">
        <v>0</v>
      </c>
      <c r="M1137" t="s">
        <v>654</v>
      </c>
    </row>
    <row r="1138" spans="1:13" x14ac:dyDescent="0.3">
      <c r="A1138" t="str">
        <f t="shared" si="34"/>
        <v>14Thurrock</v>
      </c>
      <c r="B1138">
        <f t="shared" si="35"/>
        <v>14</v>
      </c>
      <c r="C1138" t="s">
        <v>296</v>
      </c>
      <c r="D1138" t="s">
        <v>891</v>
      </c>
      <c r="F1138" t="s">
        <v>2353</v>
      </c>
      <c r="G1138" t="s">
        <v>587</v>
      </c>
      <c r="H1138" t="s">
        <v>639</v>
      </c>
      <c r="J1138" t="s">
        <v>532</v>
      </c>
      <c r="K1138">
        <v>238711.89660217983</v>
      </c>
      <c r="L1138">
        <v>0</v>
      </c>
      <c r="M1138" t="s">
        <v>654</v>
      </c>
    </row>
    <row r="1139" spans="1:13" x14ac:dyDescent="0.3">
      <c r="A1139" t="str">
        <f t="shared" si="34"/>
        <v>15Thurrock</v>
      </c>
      <c r="B1139">
        <f t="shared" si="35"/>
        <v>15</v>
      </c>
      <c r="C1139" t="s">
        <v>296</v>
      </c>
      <c r="D1139" t="s">
        <v>891</v>
      </c>
      <c r="F1139" t="s">
        <v>2354</v>
      </c>
      <c r="G1139" t="s">
        <v>587</v>
      </c>
      <c r="H1139" t="s">
        <v>639</v>
      </c>
      <c r="J1139" t="s">
        <v>532</v>
      </c>
      <c r="K1139">
        <v>190969.5172817439</v>
      </c>
      <c r="L1139">
        <v>0</v>
      </c>
      <c r="M1139" t="s">
        <v>654</v>
      </c>
    </row>
    <row r="1140" spans="1:13" x14ac:dyDescent="0.3">
      <c r="A1140" t="str">
        <f t="shared" si="34"/>
        <v>1Bexley</v>
      </c>
      <c r="B1140">
        <f t="shared" si="35"/>
        <v>1</v>
      </c>
      <c r="C1140" t="s">
        <v>48</v>
      </c>
      <c r="D1140" t="s">
        <v>648</v>
      </c>
      <c r="E1140">
        <v>20</v>
      </c>
      <c r="F1140" t="s">
        <v>2355</v>
      </c>
      <c r="G1140" t="s">
        <v>674</v>
      </c>
      <c r="H1140" t="s">
        <v>619</v>
      </c>
      <c r="I1140" t="s">
        <v>581</v>
      </c>
      <c r="J1140" t="s">
        <v>532</v>
      </c>
      <c r="K1140">
        <v>74825</v>
      </c>
      <c r="L1140">
        <v>43</v>
      </c>
      <c r="M1140" t="s">
        <v>657</v>
      </c>
    </row>
    <row r="1141" spans="1:13" x14ac:dyDescent="0.3">
      <c r="A1141" t="str">
        <f t="shared" si="34"/>
        <v>2Bexley</v>
      </c>
      <c r="B1141">
        <f t="shared" si="35"/>
        <v>2</v>
      </c>
      <c r="C1141" t="s">
        <v>48</v>
      </c>
      <c r="D1141" t="s">
        <v>648</v>
      </c>
      <c r="E1141">
        <v>21</v>
      </c>
      <c r="F1141" t="s">
        <v>2355</v>
      </c>
      <c r="G1141" t="s">
        <v>674</v>
      </c>
      <c r="H1141" t="s">
        <v>631</v>
      </c>
      <c r="I1141" t="s">
        <v>544</v>
      </c>
      <c r="J1141" t="s">
        <v>532</v>
      </c>
      <c r="K1141">
        <v>465482</v>
      </c>
      <c r="L1141">
        <v>450</v>
      </c>
      <c r="M1141" t="s">
        <v>525</v>
      </c>
    </row>
    <row r="1142" spans="1:13" x14ac:dyDescent="0.3">
      <c r="A1142" t="str">
        <f t="shared" si="34"/>
        <v>3Bexley</v>
      </c>
      <c r="B1142">
        <f t="shared" si="35"/>
        <v>3</v>
      </c>
      <c r="C1142" t="s">
        <v>48</v>
      </c>
      <c r="D1142" t="s">
        <v>648</v>
      </c>
      <c r="E1142">
        <v>22</v>
      </c>
      <c r="F1142" t="s">
        <v>2355</v>
      </c>
      <c r="G1142" t="s">
        <v>674</v>
      </c>
      <c r="H1142" t="s">
        <v>630</v>
      </c>
      <c r="I1142" t="s">
        <v>565</v>
      </c>
      <c r="J1142" t="s">
        <v>532</v>
      </c>
      <c r="K1142">
        <v>337908</v>
      </c>
      <c r="L1142">
        <v>28</v>
      </c>
      <c r="M1142" t="s">
        <v>651</v>
      </c>
    </row>
    <row r="1143" spans="1:13" x14ac:dyDescent="0.3">
      <c r="A1143" t="str">
        <f t="shared" si="34"/>
        <v>4Bexley</v>
      </c>
      <c r="B1143">
        <f t="shared" si="35"/>
        <v>4</v>
      </c>
      <c r="C1143" t="s">
        <v>48</v>
      </c>
      <c r="D1143" t="s">
        <v>648</v>
      </c>
      <c r="E1143">
        <v>23</v>
      </c>
      <c r="F1143" t="s">
        <v>2355</v>
      </c>
      <c r="G1143" t="s">
        <v>674</v>
      </c>
      <c r="H1143" t="s">
        <v>638</v>
      </c>
      <c r="I1143" t="s">
        <v>618</v>
      </c>
      <c r="J1143" t="s">
        <v>532</v>
      </c>
      <c r="K1143">
        <v>303251</v>
      </c>
      <c r="L1143">
        <v>19</v>
      </c>
      <c r="M1143" t="s">
        <v>663</v>
      </c>
    </row>
    <row r="1144" spans="1:13" x14ac:dyDescent="0.3">
      <c r="A1144" t="str">
        <f t="shared" si="34"/>
        <v>5Bexley</v>
      </c>
      <c r="B1144">
        <f t="shared" si="35"/>
        <v>5</v>
      </c>
      <c r="C1144" t="s">
        <v>48</v>
      </c>
      <c r="D1144" t="s">
        <v>648</v>
      </c>
      <c r="E1144">
        <v>24</v>
      </c>
      <c r="F1144" t="s">
        <v>2355</v>
      </c>
      <c r="G1144" t="s">
        <v>674</v>
      </c>
      <c r="H1144" t="s">
        <v>639</v>
      </c>
      <c r="I1144" t="s">
        <v>653</v>
      </c>
      <c r="J1144" t="s">
        <v>532</v>
      </c>
      <c r="K1144">
        <v>271624</v>
      </c>
      <c r="L1144">
        <v>7</v>
      </c>
      <c r="M1144" t="s">
        <v>654</v>
      </c>
    </row>
    <row r="1145" spans="1:13" x14ac:dyDescent="0.3">
      <c r="A1145" t="str">
        <f t="shared" si="34"/>
        <v>6Bexley</v>
      </c>
      <c r="B1145">
        <f t="shared" si="35"/>
        <v>6</v>
      </c>
      <c r="C1145" t="s">
        <v>48</v>
      </c>
      <c r="D1145" t="s">
        <v>648</v>
      </c>
      <c r="E1145">
        <v>25</v>
      </c>
      <c r="F1145" t="s">
        <v>2355</v>
      </c>
      <c r="G1145" t="s">
        <v>674</v>
      </c>
      <c r="H1145" t="s">
        <v>528</v>
      </c>
      <c r="I1145" t="s">
        <v>575</v>
      </c>
      <c r="J1145" t="s">
        <v>532</v>
      </c>
      <c r="K1145">
        <v>79192</v>
      </c>
      <c r="L1145">
        <v>92</v>
      </c>
      <c r="M1145" t="s">
        <v>682</v>
      </c>
    </row>
    <row r="1146" spans="1:13" x14ac:dyDescent="0.3">
      <c r="A1146" t="str">
        <f t="shared" si="34"/>
        <v>7Bexley</v>
      </c>
      <c r="B1146">
        <f t="shared" si="35"/>
        <v>7</v>
      </c>
      <c r="C1146" t="s">
        <v>48</v>
      </c>
      <c r="D1146" t="s">
        <v>648</v>
      </c>
      <c r="E1146">
        <v>26</v>
      </c>
      <c r="F1146" t="s">
        <v>2356</v>
      </c>
      <c r="G1146" t="s">
        <v>674</v>
      </c>
      <c r="H1146" t="s">
        <v>619</v>
      </c>
      <c r="I1146" t="s">
        <v>581</v>
      </c>
      <c r="J1146" t="s">
        <v>554</v>
      </c>
      <c r="K1146">
        <v>97895</v>
      </c>
      <c r="L1146">
        <v>56</v>
      </c>
      <c r="M1146" t="s">
        <v>657</v>
      </c>
    </row>
    <row r="1147" spans="1:13" x14ac:dyDescent="0.3">
      <c r="A1147" t="str">
        <f t="shared" si="34"/>
        <v>8Bexley</v>
      </c>
      <c r="B1147">
        <f t="shared" si="35"/>
        <v>8</v>
      </c>
      <c r="C1147" t="s">
        <v>48</v>
      </c>
      <c r="D1147" t="s">
        <v>648</v>
      </c>
      <c r="E1147">
        <v>27</v>
      </c>
      <c r="F1147" t="s">
        <v>2356</v>
      </c>
      <c r="G1147" t="s">
        <v>674</v>
      </c>
      <c r="H1147" t="s">
        <v>631</v>
      </c>
      <c r="I1147" t="s">
        <v>544</v>
      </c>
      <c r="J1147" t="s">
        <v>554</v>
      </c>
      <c r="K1147">
        <v>609001</v>
      </c>
      <c r="L1147">
        <v>589</v>
      </c>
      <c r="M1147" t="s">
        <v>525</v>
      </c>
    </row>
    <row r="1148" spans="1:13" x14ac:dyDescent="0.3">
      <c r="A1148" t="str">
        <f t="shared" si="34"/>
        <v>9Bexley</v>
      </c>
      <c r="B1148">
        <f t="shared" si="35"/>
        <v>9</v>
      </c>
      <c r="C1148" t="s">
        <v>48</v>
      </c>
      <c r="D1148" t="s">
        <v>648</v>
      </c>
      <c r="E1148">
        <v>28</v>
      </c>
      <c r="F1148" t="s">
        <v>2356</v>
      </c>
      <c r="G1148" t="s">
        <v>674</v>
      </c>
      <c r="H1148" t="s">
        <v>630</v>
      </c>
      <c r="I1148" t="s">
        <v>565</v>
      </c>
      <c r="J1148" t="s">
        <v>554</v>
      </c>
      <c r="K1148">
        <v>442092</v>
      </c>
      <c r="L1148">
        <v>36</v>
      </c>
      <c r="M1148" t="s">
        <v>651</v>
      </c>
    </row>
    <row r="1149" spans="1:13" x14ac:dyDescent="0.3">
      <c r="A1149" t="str">
        <f t="shared" si="34"/>
        <v>10Bexley</v>
      </c>
      <c r="B1149">
        <f t="shared" si="35"/>
        <v>10</v>
      </c>
      <c r="C1149" t="s">
        <v>48</v>
      </c>
      <c r="D1149" t="s">
        <v>648</v>
      </c>
      <c r="E1149">
        <v>29</v>
      </c>
      <c r="F1149" t="s">
        <v>2356</v>
      </c>
      <c r="G1149" t="s">
        <v>674</v>
      </c>
      <c r="H1149" t="s">
        <v>638</v>
      </c>
      <c r="I1149" t="s">
        <v>618</v>
      </c>
      <c r="J1149" t="s">
        <v>554</v>
      </c>
      <c r="K1149">
        <v>396749</v>
      </c>
      <c r="L1149">
        <v>21</v>
      </c>
      <c r="M1149" t="s">
        <v>663</v>
      </c>
    </row>
    <row r="1150" spans="1:13" x14ac:dyDescent="0.3">
      <c r="A1150" t="str">
        <f t="shared" si="34"/>
        <v>11Bexley</v>
      </c>
      <c r="B1150">
        <f t="shared" si="35"/>
        <v>11</v>
      </c>
      <c r="C1150" t="s">
        <v>48</v>
      </c>
      <c r="D1150" t="s">
        <v>648</v>
      </c>
      <c r="E1150">
        <v>30</v>
      </c>
      <c r="F1150" t="s">
        <v>2356</v>
      </c>
      <c r="G1150" t="s">
        <v>674</v>
      </c>
      <c r="H1150" t="s">
        <v>639</v>
      </c>
      <c r="I1150" t="s">
        <v>653</v>
      </c>
      <c r="J1150" t="s">
        <v>554</v>
      </c>
      <c r="K1150">
        <v>355373</v>
      </c>
      <c r="L1150">
        <v>6</v>
      </c>
      <c r="M1150" t="s">
        <v>654</v>
      </c>
    </row>
    <row r="1151" spans="1:13" x14ac:dyDescent="0.3">
      <c r="A1151" t="str">
        <f t="shared" si="34"/>
        <v>12Bexley</v>
      </c>
      <c r="B1151">
        <f t="shared" si="35"/>
        <v>12</v>
      </c>
      <c r="C1151" t="s">
        <v>48</v>
      </c>
      <c r="D1151" t="s">
        <v>648</v>
      </c>
      <c r="E1151">
        <v>31</v>
      </c>
      <c r="F1151" t="s">
        <v>2356</v>
      </c>
      <c r="G1151" t="s">
        <v>674</v>
      </c>
      <c r="H1151" t="s">
        <v>528</v>
      </c>
      <c r="I1151" t="s">
        <v>575</v>
      </c>
      <c r="J1151" t="s">
        <v>554</v>
      </c>
      <c r="K1151">
        <v>103608</v>
      </c>
      <c r="L1151">
        <v>99</v>
      </c>
      <c r="M1151" t="s">
        <v>682</v>
      </c>
    </row>
    <row r="1152" spans="1:13" x14ac:dyDescent="0.3">
      <c r="A1152" t="str">
        <f t="shared" si="34"/>
        <v>13Bexley</v>
      </c>
      <c r="B1152">
        <f t="shared" si="35"/>
        <v>13</v>
      </c>
      <c r="C1152" t="s">
        <v>48</v>
      </c>
      <c r="D1152" t="s">
        <v>648</v>
      </c>
      <c r="E1152">
        <v>32</v>
      </c>
      <c r="F1152" t="s">
        <v>2357</v>
      </c>
      <c r="G1152" t="s">
        <v>2358</v>
      </c>
      <c r="H1152" t="s">
        <v>613</v>
      </c>
      <c r="I1152" t="s">
        <v>626</v>
      </c>
      <c r="J1152" t="s">
        <v>554</v>
      </c>
      <c r="K1152">
        <v>17886</v>
      </c>
      <c r="L1152">
        <v>0</v>
      </c>
      <c r="M1152" t="s">
        <v>660</v>
      </c>
    </row>
    <row r="1153" spans="1:13" x14ac:dyDescent="0.3">
      <c r="A1153" t="str">
        <f t="shared" si="34"/>
        <v>14Bexley</v>
      </c>
      <c r="B1153">
        <f t="shared" si="35"/>
        <v>14</v>
      </c>
      <c r="C1153" t="s">
        <v>48</v>
      </c>
      <c r="D1153" t="s">
        <v>648</v>
      </c>
      <c r="E1153">
        <v>33</v>
      </c>
      <c r="F1153" t="s">
        <v>2359</v>
      </c>
      <c r="G1153" t="s">
        <v>2360</v>
      </c>
      <c r="H1153" t="s">
        <v>613</v>
      </c>
      <c r="I1153" t="s">
        <v>626</v>
      </c>
      <c r="J1153" t="s">
        <v>532</v>
      </c>
      <c r="K1153">
        <v>13671</v>
      </c>
      <c r="L1153">
        <v>0</v>
      </c>
      <c r="M1153" t="s">
        <v>660</v>
      </c>
    </row>
    <row r="1154" spans="1:13" x14ac:dyDescent="0.3">
      <c r="A1154" t="str">
        <f t="shared" si="34"/>
        <v>1Essex</v>
      </c>
      <c r="B1154">
        <f t="shared" si="35"/>
        <v>1</v>
      </c>
      <c r="C1154" t="s">
        <v>122</v>
      </c>
      <c r="D1154" t="s">
        <v>891</v>
      </c>
      <c r="E1154">
        <v>40001</v>
      </c>
      <c r="F1154" t="s">
        <v>2361</v>
      </c>
      <c r="G1154" t="s">
        <v>2362</v>
      </c>
      <c r="H1154" t="s">
        <v>619</v>
      </c>
      <c r="I1154" t="s">
        <v>541</v>
      </c>
      <c r="J1154" t="s">
        <v>532</v>
      </c>
      <c r="K1154">
        <v>250000</v>
      </c>
      <c r="L1154">
        <v>250</v>
      </c>
      <c r="M1154" t="s">
        <v>657</v>
      </c>
    </row>
    <row r="1155" spans="1:13" x14ac:dyDescent="0.3">
      <c r="A1155" t="str">
        <f t="shared" ref="A1155:A1218" si="36">B1155&amp;C1155</f>
        <v>2Essex</v>
      </c>
      <c r="B1155">
        <f t="shared" ref="B1155:B1218" si="37">IF(C1155=C1154, B1154+1, 1)</f>
        <v>2</v>
      </c>
      <c r="C1155" t="s">
        <v>122</v>
      </c>
      <c r="D1155" t="s">
        <v>891</v>
      </c>
      <c r="E1155">
        <v>40002</v>
      </c>
      <c r="F1155" t="s">
        <v>2363</v>
      </c>
      <c r="G1155" t="s">
        <v>2364</v>
      </c>
      <c r="H1155" t="s">
        <v>638</v>
      </c>
      <c r="I1155" t="s">
        <v>595</v>
      </c>
      <c r="J1155" t="s">
        <v>532</v>
      </c>
      <c r="K1155">
        <v>400000</v>
      </c>
      <c r="L1155">
        <v>400</v>
      </c>
      <c r="M1155" t="s">
        <v>663</v>
      </c>
    </row>
    <row r="1156" spans="1:13" x14ac:dyDescent="0.3">
      <c r="A1156" t="str">
        <f t="shared" si="36"/>
        <v>3Essex</v>
      </c>
      <c r="B1156">
        <f t="shared" si="37"/>
        <v>3</v>
      </c>
      <c r="C1156" t="s">
        <v>122</v>
      </c>
      <c r="D1156" t="s">
        <v>891</v>
      </c>
      <c r="E1156">
        <v>40003</v>
      </c>
      <c r="F1156" t="s">
        <v>2365</v>
      </c>
      <c r="G1156" t="s">
        <v>2366</v>
      </c>
      <c r="H1156" t="s">
        <v>639</v>
      </c>
      <c r="I1156" t="s">
        <v>653</v>
      </c>
      <c r="J1156" t="s">
        <v>532</v>
      </c>
      <c r="K1156">
        <v>350000</v>
      </c>
      <c r="L1156" t="s">
        <v>653</v>
      </c>
      <c r="M1156" t="s">
        <v>654</v>
      </c>
    </row>
    <row r="1157" spans="1:13" x14ac:dyDescent="0.3">
      <c r="A1157" t="str">
        <f t="shared" si="36"/>
        <v>4Essex</v>
      </c>
      <c r="B1157">
        <f t="shared" si="37"/>
        <v>4</v>
      </c>
      <c r="C1157" t="s">
        <v>122</v>
      </c>
      <c r="D1157" t="s">
        <v>891</v>
      </c>
      <c r="E1157">
        <v>40004</v>
      </c>
      <c r="F1157" t="s">
        <v>2367</v>
      </c>
      <c r="G1157" t="s">
        <v>2368</v>
      </c>
      <c r="H1157" t="s">
        <v>613</v>
      </c>
      <c r="I1157" t="s">
        <v>580</v>
      </c>
      <c r="J1157" t="s">
        <v>532</v>
      </c>
      <c r="K1157">
        <v>400000</v>
      </c>
      <c r="L1157" t="s">
        <v>653</v>
      </c>
      <c r="M1157" t="s">
        <v>660</v>
      </c>
    </row>
    <row r="1158" spans="1:13" x14ac:dyDescent="0.3">
      <c r="A1158" t="str">
        <f t="shared" si="36"/>
        <v>5Essex</v>
      </c>
      <c r="B1158">
        <f t="shared" si="37"/>
        <v>5</v>
      </c>
      <c r="C1158" t="s">
        <v>122</v>
      </c>
      <c r="D1158" t="s">
        <v>891</v>
      </c>
      <c r="E1158">
        <v>40005</v>
      </c>
      <c r="F1158" t="s">
        <v>2369</v>
      </c>
      <c r="G1158" t="s">
        <v>2370</v>
      </c>
      <c r="H1158" t="s">
        <v>613</v>
      </c>
      <c r="I1158" t="s">
        <v>562</v>
      </c>
      <c r="J1158" t="s">
        <v>532</v>
      </c>
      <c r="K1158">
        <v>329000</v>
      </c>
      <c r="L1158" t="s">
        <v>653</v>
      </c>
      <c r="M1158" t="s">
        <v>660</v>
      </c>
    </row>
    <row r="1159" spans="1:13" x14ac:dyDescent="0.3">
      <c r="A1159" t="str">
        <f t="shared" si="36"/>
        <v>6Essex</v>
      </c>
      <c r="B1159">
        <f t="shared" si="37"/>
        <v>6</v>
      </c>
      <c r="C1159" t="s">
        <v>122</v>
      </c>
      <c r="D1159" t="s">
        <v>891</v>
      </c>
      <c r="E1159">
        <v>40006</v>
      </c>
      <c r="F1159" t="s">
        <v>2371</v>
      </c>
      <c r="G1159" t="s">
        <v>2372</v>
      </c>
      <c r="H1159" t="s">
        <v>630</v>
      </c>
      <c r="I1159" t="s">
        <v>565</v>
      </c>
      <c r="J1159" t="s">
        <v>532</v>
      </c>
      <c r="K1159">
        <v>2150000</v>
      </c>
      <c r="L1159">
        <v>730</v>
      </c>
      <c r="M1159" t="s">
        <v>651</v>
      </c>
    </row>
    <row r="1160" spans="1:13" x14ac:dyDescent="0.3">
      <c r="A1160" t="str">
        <f t="shared" si="36"/>
        <v>7Essex</v>
      </c>
      <c r="B1160">
        <f t="shared" si="37"/>
        <v>7</v>
      </c>
      <c r="C1160" t="s">
        <v>122</v>
      </c>
      <c r="D1160" t="s">
        <v>891</v>
      </c>
      <c r="E1160">
        <v>40009</v>
      </c>
      <c r="F1160" t="s">
        <v>2373</v>
      </c>
      <c r="G1160" t="s">
        <v>2374</v>
      </c>
      <c r="H1160" t="s">
        <v>631</v>
      </c>
      <c r="I1160" t="s">
        <v>544</v>
      </c>
      <c r="J1160" t="s">
        <v>532</v>
      </c>
      <c r="K1160">
        <v>2350000</v>
      </c>
      <c r="L1160">
        <v>870</v>
      </c>
      <c r="M1160" t="s">
        <v>525</v>
      </c>
    </row>
    <row r="1161" spans="1:13" x14ac:dyDescent="0.3">
      <c r="A1161" t="str">
        <f t="shared" si="36"/>
        <v>8Essex</v>
      </c>
      <c r="B1161">
        <f t="shared" si="37"/>
        <v>8</v>
      </c>
      <c r="C1161" t="s">
        <v>122</v>
      </c>
      <c r="D1161" t="s">
        <v>891</v>
      </c>
      <c r="E1161">
        <v>40010</v>
      </c>
      <c r="F1161" t="s">
        <v>2375</v>
      </c>
      <c r="G1161" t="s">
        <v>2376</v>
      </c>
      <c r="H1161" t="s">
        <v>557</v>
      </c>
      <c r="I1161" t="s">
        <v>653</v>
      </c>
      <c r="J1161" t="s">
        <v>532</v>
      </c>
      <c r="K1161">
        <v>1100000</v>
      </c>
      <c r="L1161">
        <v>0</v>
      </c>
      <c r="M1161" t="s">
        <v>660</v>
      </c>
    </row>
    <row r="1162" spans="1:13" x14ac:dyDescent="0.3">
      <c r="A1162" t="str">
        <f t="shared" si="36"/>
        <v>9Essex</v>
      </c>
      <c r="B1162">
        <f t="shared" si="37"/>
        <v>9</v>
      </c>
      <c r="C1162" t="s">
        <v>122</v>
      </c>
      <c r="D1162" t="s">
        <v>891</v>
      </c>
      <c r="E1162">
        <v>40011</v>
      </c>
      <c r="F1162" t="s">
        <v>2377</v>
      </c>
      <c r="G1162" t="s">
        <v>2378</v>
      </c>
      <c r="H1162" t="s">
        <v>631</v>
      </c>
      <c r="I1162" t="s">
        <v>544</v>
      </c>
      <c r="J1162" t="s">
        <v>532</v>
      </c>
      <c r="K1162">
        <v>1300000</v>
      </c>
      <c r="L1162">
        <v>450</v>
      </c>
      <c r="M1162" t="s">
        <v>525</v>
      </c>
    </row>
    <row r="1163" spans="1:13" x14ac:dyDescent="0.3">
      <c r="A1163" t="str">
        <f t="shared" si="36"/>
        <v>10Essex</v>
      </c>
      <c r="B1163">
        <f t="shared" si="37"/>
        <v>10</v>
      </c>
      <c r="C1163" t="s">
        <v>122</v>
      </c>
      <c r="D1163" t="s">
        <v>891</v>
      </c>
      <c r="E1163">
        <v>40014</v>
      </c>
      <c r="F1163" t="s">
        <v>2379</v>
      </c>
      <c r="G1163" t="s">
        <v>2380</v>
      </c>
      <c r="H1163" t="s">
        <v>557</v>
      </c>
      <c r="I1163" t="s">
        <v>653</v>
      </c>
      <c r="J1163" t="s">
        <v>532</v>
      </c>
      <c r="K1163">
        <v>208475</v>
      </c>
      <c r="L1163">
        <v>0</v>
      </c>
      <c r="M1163" t="s">
        <v>660</v>
      </c>
    </row>
    <row r="1164" spans="1:13" x14ac:dyDescent="0.3">
      <c r="A1164" t="str">
        <f t="shared" si="36"/>
        <v>11Essex</v>
      </c>
      <c r="B1164">
        <f t="shared" si="37"/>
        <v>11</v>
      </c>
      <c r="C1164" t="s">
        <v>122</v>
      </c>
      <c r="D1164" t="s">
        <v>891</v>
      </c>
      <c r="E1164">
        <v>51001</v>
      </c>
      <c r="F1164" t="s">
        <v>2381</v>
      </c>
      <c r="G1164" t="s">
        <v>2382</v>
      </c>
      <c r="H1164" t="s">
        <v>588</v>
      </c>
      <c r="I1164" t="s">
        <v>830</v>
      </c>
      <c r="J1164" t="s">
        <v>554</v>
      </c>
      <c r="K1164">
        <v>359934</v>
      </c>
      <c r="L1164">
        <v>0</v>
      </c>
      <c r="M1164" t="s">
        <v>660</v>
      </c>
    </row>
    <row r="1165" spans="1:13" x14ac:dyDescent="0.3">
      <c r="A1165" t="str">
        <f t="shared" si="36"/>
        <v>12Essex</v>
      </c>
      <c r="B1165">
        <f t="shared" si="37"/>
        <v>12</v>
      </c>
      <c r="C1165" t="s">
        <v>122</v>
      </c>
      <c r="D1165" t="s">
        <v>891</v>
      </c>
      <c r="E1165">
        <v>51002</v>
      </c>
      <c r="F1165" t="s">
        <v>2383</v>
      </c>
      <c r="G1165" t="s">
        <v>2384</v>
      </c>
      <c r="H1165" t="s">
        <v>588</v>
      </c>
      <c r="I1165" t="s">
        <v>577</v>
      </c>
      <c r="J1165" t="s">
        <v>554</v>
      </c>
      <c r="K1165">
        <v>60000</v>
      </c>
      <c r="L1165">
        <v>0</v>
      </c>
      <c r="M1165" t="s">
        <v>660</v>
      </c>
    </row>
    <row r="1166" spans="1:13" x14ac:dyDescent="0.3">
      <c r="A1166" t="str">
        <f t="shared" si="36"/>
        <v>13Essex</v>
      </c>
      <c r="B1166">
        <f t="shared" si="37"/>
        <v>13</v>
      </c>
      <c r="C1166" t="s">
        <v>122</v>
      </c>
      <c r="D1166" t="s">
        <v>891</v>
      </c>
      <c r="E1166">
        <v>51005</v>
      </c>
      <c r="F1166" t="s">
        <v>2385</v>
      </c>
      <c r="G1166" t="s">
        <v>2386</v>
      </c>
      <c r="H1166" t="s">
        <v>628</v>
      </c>
      <c r="I1166" t="s">
        <v>542</v>
      </c>
      <c r="J1166" t="s">
        <v>554</v>
      </c>
      <c r="K1166">
        <v>26000</v>
      </c>
      <c r="L1166">
        <v>0</v>
      </c>
      <c r="M1166" t="s">
        <v>660</v>
      </c>
    </row>
    <row r="1167" spans="1:13" x14ac:dyDescent="0.3">
      <c r="A1167" t="str">
        <f t="shared" si="36"/>
        <v>14Essex</v>
      </c>
      <c r="B1167">
        <f t="shared" si="37"/>
        <v>14</v>
      </c>
      <c r="C1167" t="s">
        <v>122</v>
      </c>
      <c r="D1167" t="s">
        <v>891</v>
      </c>
      <c r="E1167">
        <v>51006</v>
      </c>
      <c r="F1167" t="s">
        <v>2387</v>
      </c>
      <c r="G1167" t="s">
        <v>2388</v>
      </c>
      <c r="H1167" t="s">
        <v>628</v>
      </c>
      <c r="I1167" t="s">
        <v>542</v>
      </c>
      <c r="J1167" t="s">
        <v>554</v>
      </c>
      <c r="K1167">
        <v>70470</v>
      </c>
      <c r="L1167">
        <v>0</v>
      </c>
      <c r="M1167" t="s">
        <v>660</v>
      </c>
    </row>
    <row r="1168" spans="1:13" x14ac:dyDescent="0.3">
      <c r="A1168" t="str">
        <f t="shared" si="36"/>
        <v>15Essex</v>
      </c>
      <c r="B1168">
        <f t="shared" si="37"/>
        <v>15</v>
      </c>
      <c r="C1168" t="s">
        <v>122</v>
      </c>
      <c r="D1168" t="s">
        <v>891</v>
      </c>
      <c r="E1168">
        <v>51008</v>
      </c>
      <c r="F1168" t="s">
        <v>2389</v>
      </c>
      <c r="G1168" t="s">
        <v>2390</v>
      </c>
      <c r="H1168" t="s">
        <v>628</v>
      </c>
      <c r="I1168" t="s">
        <v>542</v>
      </c>
      <c r="J1168" t="s">
        <v>554</v>
      </c>
      <c r="K1168">
        <v>70000</v>
      </c>
      <c r="L1168">
        <v>0</v>
      </c>
      <c r="M1168" t="s">
        <v>660</v>
      </c>
    </row>
    <row r="1169" spans="1:13" x14ac:dyDescent="0.3">
      <c r="A1169" t="str">
        <f t="shared" si="36"/>
        <v>16Essex</v>
      </c>
      <c r="B1169">
        <f t="shared" si="37"/>
        <v>16</v>
      </c>
      <c r="C1169" t="s">
        <v>122</v>
      </c>
      <c r="D1169" t="s">
        <v>891</v>
      </c>
      <c r="E1169">
        <v>51011</v>
      </c>
      <c r="F1169" t="s">
        <v>2391</v>
      </c>
      <c r="G1169" t="s">
        <v>2392</v>
      </c>
      <c r="H1169" t="s">
        <v>588</v>
      </c>
      <c r="I1169" t="s">
        <v>537</v>
      </c>
      <c r="J1169" t="s">
        <v>554</v>
      </c>
      <c r="K1169">
        <v>220000</v>
      </c>
      <c r="L1169" t="s">
        <v>653</v>
      </c>
      <c r="M1169" t="s">
        <v>660</v>
      </c>
    </row>
    <row r="1170" spans="1:13" x14ac:dyDescent="0.3">
      <c r="A1170" t="str">
        <f t="shared" si="36"/>
        <v>17Essex</v>
      </c>
      <c r="B1170">
        <f t="shared" si="37"/>
        <v>17</v>
      </c>
      <c r="C1170" t="s">
        <v>122</v>
      </c>
      <c r="D1170" t="s">
        <v>891</v>
      </c>
      <c r="E1170">
        <v>51013</v>
      </c>
      <c r="F1170" t="s">
        <v>2391</v>
      </c>
      <c r="G1170" t="s">
        <v>2393</v>
      </c>
      <c r="H1170" t="s">
        <v>628</v>
      </c>
      <c r="I1170" t="s">
        <v>564</v>
      </c>
      <c r="J1170" t="s">
        <v>554</v>
      </c>
      <c r="K1170">
        <v>100000</v>
      </c>
      <c r="L1170" t="s">
        <v>653</v>
      </c>
      <c r="M1170" t="s">
        <v>660</v>
      </c>
    </row>
    <row r="1171" spans="1:13" x14ac:dyDescent="0.3">
      <c r="A1171" t="str">
        <f t="shared" si="36"/>
        <v>18Essex</v>
      </c>
      <c r="B1171">
        <f t="shared" si="37"/>
        <v>18</v>
      </c>
      <c r="C1171" t="s">
        <v>122</v>
      </c>
      <c r="D1171" t="s">
        <v>891</v>
      </c>
      <c r="E1171">
        <v>51016</v>
      </c>
      <c r="F1171" t="s">
        <v>2394</v>
      </c>
      <c r="G1171" t="s">
        <v>2395</v>
      </c>
      <c r="H1171" t="s">
        <v>605</v>
      </c>
      <c r="I1171" t="s">
        <v>625</v>
      </c>
      <c r="J1171" t="s">
        <v>554</v>
      </c>
      <c r="K1171">
        <v>60000</v>
      </c>
      <c r="L1171" t="s">
        <v>653</v>
      </c>
      <c r="M1171" t="s">
        <v>660</v>
      </c>
    </row>
    <row r="1172" spans="1:13" x14ac:dyDescent="0.3">
      <c r="A1172" t="str">
        <f t="shared" si="36"/>
        <v>19Essex</v>
      </c>
      <c r="B1172">
        <f t="shared" si="37"/>
        <v>19</v>
      </c>
      <c r="C1172" t="s">
        <v>122</v>
      </c>
      <c r="D1172" t="s">
        <v>891</v>
      </c>
      <c r="E1172">
        <v>51019</v>
      </c>
      <c r="F1172" t="s">
        <v>2396</v>
      </c>
      <c r="G1172" t="s">
        <v>2397</v>
      </c>
      <c r="H1172" t="s">
        <v>605</v>
      </c>
      <c r="I1172" t="s">
        <v>600</v>
      </c>
      <c r="J1172" t="s">
        <v>554</v>
      </c>
      <c r="K1172">
        <v>572000</v>
      </c>
      <c r="L1172">
        <v>0</v>
      </c>
      <c r="M1172" t="s">
        <v>660</v>
      </c>
    </row>
    <row r="1173" spans="1:13" x14ac:dyDescent="0.3">
      <c r="A1173" t="str">
        <f t="shared" si="36"/>
        <v>20Essex</v>
      </c>
      <c r="B1173">
        <f t="shared" si="37"/>
        <v>20</v>
      </c>
      <c r="C1173" t="s">
        <v>122</v>
      </c>
      <c r="D1173" t="s">
        <v>891</v>
      </c>
      <c r="E1173">
        <v>52001</v>
      </c>
      <c r="F1173" t="s">
        <v>2398</v>
      </c>
      <c r="G1173" t="s">
        <v>2335</v>
      </c>
      <c r="H1173" t="s">
        <v>630</v>
      </c>
      <c r="I1173" t="s">
        <v>565</v>
      </c>
      <c r="J1173" t="s">
        <v>554</v>
      </c>
      <c r="K1173">
        <v>101423</v>
      </c>
      <c r="L1173">
        <v>194</v>
      </c>
      <c r="M1173" t="s">
        <v>651</v>
      </c>
    </row>
    <row r="1174" spans="1:13" x14ac:dyDescent="0.3">
      <c r="A1174" t="str">
        <f t="shared" si="36"/>
        <v>21Essex</v>
      </c>
      <c r="B1174">
        <f t="shared" si="37"/>
        <v>21</v>
      </c>
      <c r="C1174" t="s">
        <v>122</v>
      </c>
      <c r="D1174" t="s">
        <v>891</v>
      </c>
      <c r="E1174">
        <v>52002</v>
      </c>
      <c r="F1174" t="s">
        <v>2399</v>
      </c>
      <c r="G1174" t="s">
        <v>2336</v>
      </c>
      <c r="H1174" t="s">
        <v>613</v>
      </c>
      <c r="I1174" t="s">
        <v>540</v>
      </c>
      <c r="J1174" t="s">
        <v>554</v>
      </c>
      <c r="K1174">
        <v>4523709</v>
      </c>
      <c r="L1174">
        <v>0</v>
      </c>
      <c r="M1174" t="s">
        <v>660</v>
      </c>
    </row>
    <row r="1175" spans="1:13" x14ac:dyDescent="0.3">
      <c r="A1175" t="str">
        <f t="shared" si="36"/>
        <v>22Essex</v>
      </c>
      <c r="B1175">
        <f t="shared" si="37"/>
        <v>22</v>
      </c>
      <c r="C1175" t="s">
        <v>122</v>
      </c>
      <c r="D1175" t="s">
        <v>891</v>
      </c>
      <c r="E1175">
        <v>52004</v>
      </c>
      <c r="F1175" t="s">
        <v>2400</v>
      </c>
      <c r="G1175" t="s">
        <v>2337</v>
      </c>
      <c r="H1175" t="s">
        <v>588</v>
      </c>
      <c r="I1175" t="s">
        <v>577</v>
      </c>
      <c r="J1175" t="s">
        <v>554</v>
      </c>
      <c r="K1175">
        <v>148422</v>
      </c>
      <c r="L1175">
        <v>0</v>
      </c>
      <c r="M1175" t="s">
        <v>660</v>
      </c>
    </row>
    <row r="1176" spans="1:13" x14ac:dyDescent="0.3">
      <c r="A1176" t="str">
        <f t="shared" si="36"/>
        <v>23Essex</v>
      </c>
      <c r="B1176">
        <f t="shared" si="37"/>
        <v>23</v>
      </c>
      <c r="C1176" t="s">
        <v>122</v>
      </c>
      <c r="D1176" t="s">
        <v>891</v>
      </c>
      <c r="E1176">
        <v>53001</v>
      </c>
      <c r="F1176" t="s">
        <v>2401</v>
      </c>
      <c r="G1176" t="s">
        <v>2402</v>
      </c>
      <c r="H1176" t="s">
        <v>588</v>
      </c>
      <c r="I1176" t="s">
        <v>830</v>
      </c>
      <c r="J1176" t="s">
        <v>554</v>
      </c>
      <c r="K1176">
        <v>303000</v>
      </c>
      <c r="L1176">
        <v>0</v>
      </c>
      <c r="M1176" t="s">
        <v>660</v>
      </c>
    </row>
    <row r="1177" spans="1:13" x14ac:dyDescent="0.3">
      <c r="A1177" t="str">
        <f t="shared" si="36"/>
        <v>24Essex</v>
      </c>
      <c r="B1177">
        <f t="shared" si="37"/>
        <v>24</v>
      </c>
      <c r="C1177" t="s">
        <v>122</v>
      </c>
      <c r="D1177" t="s">
        <v>891</v>
      </c>
      <c r="E1177">
        <v>53003</v>
      </c>
      <c r="F1177" t="s">
        <v>2403</v>
      </c>
      <c r="G1177" t="s">
        <v>2404</v>
      </c>
      <c r="H1177" t="s">
        <v>588</v>
      </c>
      <c r="I1177" t="s">
        <v>830</v>
      </c>
      <c r="J1177" t="s">
        <v>554</v>
      </c>
      <c r="K1177">
        <v>170000</v>
      </c>
      <c r="L1177">
        <v>0</v>
      </c>
      <c r="M1177" t="s">
        <v>660</v>
      </c>
    </row>
    <row r="1178" spans="1:13" x14ac:dyDescent="0.3">
      <c r="A1178" t="str">
        <f t="shared" si="36"/>
        <v>25Essex</v>
      </c>
      <c r="B1178">
        <f t="shared" si="37"/>
        <v>25</v>
      </c>
      <c r="C1178" t="s">
        <v>122</v>
      </c>
      <c r="D1178" t="s">
        <v>891</v>
      </c>
      <c r="E1178">
        <v>53004</v>
      </c>
      <c r="F1178" t="s">
        <v>2405</v>
      </c>
      <c r="G1178" t="s">
        <v>2406</v>
      </c>
      <c r="H1178" t="s">
        <v>528</v>
      </c>
      <c r="I1178" t="s">
        <v>534</v>
      </c>
      <c r="J1178" t="s">
        <v>554</v>
      </c>
      <c r="K1178">
        <v>60000</v>
      </c>
      <c r="L1178">
        <v>0</v>
      </c>
      <c r="M1178" t="s">
        <v>682</v>
      </c>
    </row>
    <row r="1179" spans="1:13" x14ac:dyDescent="0.3">
      <c r="A1179" t="str">
        <f t="shared" si="36"/>
        <v>26Essex</v>
      </c>
      <c r="B1179">
        <f t="shared" si="37"/>
        <v>26</v>
      </c>
      <c r="C1179" t="s">
        <v>122</v>
      </c>
      <c r="D1179" t="s">
        <v>891</v>
      </c>
      <c r="E1179">
        <v>40015</v>
      </c>
      <c r="F1179" t="s">
        <v>2407</v>
      </c>
      <c r="G1179" t="s">
        <v>2408</v>
      </c>
      <c r="H1179" t="s">
        <v>619</v>
      </c>
      <c r="I1179" t="s">
        <v>581</v>
      </c>
      <c r="J1179" t="s">
        <v>532</v>
      </c>
      <c r="K1179">
        <v>1180000</v>
      </c>
      <c r="L1179">
        <v>3710</v>
      </c>
      <c r="M1179" t="s">
        <v>657</v>
      </c>
    </row>
    <row r="1180" spans="1:13" x14ac:dyDescent="0.3">
      <c r="A1180" t="str">
        <f t="shared" si="36"/>
        <v>27Essex</v>
      </c>
      <c r="B1180">
        <f t="shared" si="37"/>
        <v>27</v>
      </c>
      <c r="C1180" t="s">
        <v>122</v>
      </c>
      <c r="D1180" t="s">
        <v>891</v>
      </c>
      <c r="E1180">
        <v>40016</v>
      </c>
      <c r="F1180" t="s">
        <v>2409</v>
      </c>
      <c r="G1180" t="s">
        <v>2408</v>
      </c>
      <c r="H1180" t="s">
        <v>619</v>
      </c>
      <c r="I1180" t="s">
        <v>581</v>
      </c>
      <c r="J1180" t="s">
        <v>532</v>
      </c>
      <c r="K1180">
        <v>370000</v>
      </c>
      <c r="L1180">
        <v>850</v>
      </c>
      <c r="M1180" t="s">
        <v>657</v>
      </c>
    </row>
    <row r="1181" spans="1:13" x14ac:dyDescent="0.3">
      <c r="A1181" t="str">
        <f t="shared" si="36"/>
        <v>28Essex</v>
      </c>
      <c r="B1181">
        <f t="shared" si="37"/>
        <v>28</v>
      </c>
      <c r="C1181" t="s">
        <v>122</v>
      </c>
      <c r="D1181" t="s">
        <v>891</v>
      </c>
      <c r="E1181">
        <v>40017</v>
      </c>
      <c r="F1181" t="s">
        <v>2410</v>
      </c>
      <c r="G1181" t="s">
        <v>2408</v>
      </c>
      <c r="H1181" t="s">
        <v>619</v>
      </c>
      <c r="I1181" t="s">
        <v>581</v>
      </c>
      <c r="J1181" t="s">
        <v>532</v>
      </c>
      <c r="K1181">
        <v>450000</v>
      </c>
      <c r="L1181">
        <v>1120</v>
      </c>
      <c r="M1181" t="s">
        <v>657</v>
      </c>
    </row>
    <row r="1182" spans="1:13" x14ac:dyDescent="0.3">
      <c r="A1182" t="str">
        <f t="shared" si="36"/>
        <v>29Essex</v>
      </c>
      <c r="B1182">
        <f t="shared" si="37"/>
        <v>29</v>
      </c>
      <c r="C1182" t="s">
        <v>122</v>
      </c>
      <c r="D1182" t="s">
        <v>891</v>
      </c>
      <c r="E1182">
        <v>51020</v>
      </c>
      <c r="F1182" t="s">
        <v>2411</v>
      </c>
      <c r="G1182" t="s">
        <v>2412</v>
      </c>
      <c r="H1182" t="s">
        <v>619</v>
      </c>
      <c r="I1182" t="s">
        <v>581</v>
      </c>
      <c r="J1182" t="s">
        <v>554</v>
      </c>
      <c r="K1182">
        <v>1062000</v>
      </c>
      <c r="L1182">
        <v>27075</v>
      </c>
      <c r="M1182" t="s">
        <v>657</v>
      </c>
    </row>
    <row r="1183" spans="1:13" x14ac:dyDescent="0.3">
      <c r="A1183" t="str">
        <f t="shared" si="36"/>
        <v>30Essex</v>
      </c>
      <c r="B1183">
        <f t="shared" si="37"/>
        <v>30</v>
      </c>
      <c r="C1183" t="s">
        <v>122</v>
      </c>
      <c r="D1183" t="s">
        <v>891</v>
      </c>
      <c r="E1183">
        <v>51021</v>
      </c>
      <c r="F1183" t="s">
        <v>2413</v>
      </c>
      <c r="G1183" t="s">
        <v>2414</v>
      </c>
      <c r="H1183" t="s">
        <v>605</v>
      </c>
      <c r="I1183" t="s">
        <v>600</v>
      </c>
      <c r="J1183" t="s">
        <v>554</v>
      </c>
      <c r="K1183">
        <v>59842.71</v>
      </c>
      <c r="L1183">
        <v>0</v>
      </c>
      <c r="M1183" t="s">
        <v>660</v>
      </c>
    </row>
    <row r="1184" spans="1:13" x14ac:dyDescent="0.3">
      <c r="A1184" t="str">
        <f t="shared" si="36"/>
        <v>31Essex</v>
      </c>
      <c r="B1184">
        <f t="shared" si="37"/>
        <v>31</v>
      </c>
      <c r="C1184" t="s">
        <v>122</v>
      </c>
      <c r="D1184" t="s">
        <v>891</v>
      </c>
      <c r="E1184">
        <v>51022</v>
      </c>
      <c r="F1184" t="s">
        <v>2415</v>
      </c>
      <c r="G1184" t="s">
        <v>2416</v>
      </c>
      <c r="H1184" t="s">
        <v>613</v>
      </c>
      <c r="I1184" t="s">
        <v>580</v>
      </c>
      <c r="J1184" t="s">
        <v>554</v>
      </c>
      <c r="K1184">
        <v>196257</v>
      </c>
      <c r="L1184">
        <v>0</v>
      </c>
      <c r="M1184" t="s">
        <v>660</v>
      </c>
    </row>
    <row r="1185" spans="1:13" x14ac:dyDescent="0.3">
      <c r="A1185" t="str">
        <f t="shared" si="36"/>
        <v>32Essex</v>
      </c>
      <c r="B1185">
        <f t="shared" si="37"/>
        <v>32</v>
      </c>
      <c r="C1185" t="s">
        <v>122</v>
      </c>
      <c r="D1185" t="s">
        <v>891</v>
      </c>
      <c r="E1185">
        <v>51023</v>
      </c>
      <c r="F1185" t="s">
        <v>2417</v>
      </c>
      <c r="G1185" t="s">
        <v>2418</v>
      </c>
      <c r="H1185" t="s">
        <v>628</v>
      </c>
      <c r="I1185" t="s">
        <v>564</v>
      </c>
      <c r="J1185" t="s">
        <v>554</v>
      </c>
      <c r="K1185">
        <v>90000</v>
      </c>
      <c r="L1185">
        <v>0</v>
      </c>
      <c r="M1185" t="s">
        <v>660</v>
      </c>
    </row>
    <row r="1186" spans="1:13" x14ac:dyDescent="0.3">
      <c r="A1186" t="str">
        <f t="shared" si="36"/>
        <v>33Essex</v>
      </c>
      <c r="B1186">
        <f t="shared" si="37"/>
        <v>33</v>
      </c>
      <c r="C1186" t="s">
        <v>122</v>
      </c>
      <c r="D1186" t="s">
        <v>891</v>
      </c>
      <c r="E1186">
        <v>51024</v>
      </c>
      <c r="F1186" t="s">
        <v>2419</v>
      </c>
      <c r="G1186" t="s">
        <v>2420</v>
      </c>
      <c r="H1186" t="s">
        <v>557</v>
      </c>
      <c r="J1186" t="s">
        <v>554</v>
      </c>
      <c r="K1186">
        <v>8000</v>
      </c>
      <c r="L1186">
        <v>0</v>
      </c>
      <c r="M1186" t="s">
        <v>660</v>
      </c>
    </row>
    <row r="1187" spans="1:13" x14ac:dyDescent="0.3">
      <c r="A1187" t="str">
        <f t="shared" si="36"/>
        <v>34Essex</v>
      </c>
      <c r="B1187">
        <f t="shared" si="37"/>
        <v>34</v>
      </c>
      <c r="C1187" t="s">
        <v>122</v>
      </c>
      <c r="D1187" t="s">
        <v>891</v>
      </c>
      <c r="E1187">
        <v>51025</v>
      </c>
      <c r="F1187" t="s">
        <v>2421</v>
      </c>
      <c r="G1187" t="s">
        <v>2422</v>
      </c>
      <c r="H1187" t="s">
        <v>623</v>
      </c>
      <c r="J1187" t="s">
        <v>554</v>
      </c>
      <c r="K1187">
        <v>57000</v>
      </c>
      <c r="L1187">
        <v>0</v>
      </c>
      <c r="M1187" t="s">
        <v>660</v>
      </c>
    </row>
    <row r="1188" spans="1:13" x14ac:dyDescent="0.3">
      <c r="A1188" t="str">
        <f t="shared" si="36"/>
        <v>35Essex</v>
      </c>
      <c r="B1188">
        <f t="shared" si="37"/>
        <v>35</v>
      </c>
      <c r="C1188" t="s">
        <v>122</v>
      </c>
      <c r="D1188" t="s">
        <v>891</v>
      </c>
      <c r="E1188">
        <v>51026</v>
      </c>
      <c r="F1188" t="s">
        <v>2423</v>
      </c>
      <c r="G1188" t="s">
        <v>2424</v>
      </c>
      <c r="H1188" t="s">
        <v>623</v>
      </c>
      <c r="J1188" t="s">
        <v>554</v>
      </c>
      <c r="K1188">
        <v>25000</v>
      </c>
      <c r="L1188">
        <v>0</v>
      </c>
      <c r="M1188" t="s">
        <v>660</v>
      </c>
    </row>
    <row r="1189" spans="1:13" x14ac:dyDescent="0.3">
      <c r="A1189" t="str">
        <f t="shared" si="36"/>
        <v>36Essex</v>
      </c>
      <c r="B1189">
        <f t="shared" si="37"/>
        <v>36</v>
      </c>
      <c r="C1189" t="s">
        <v>122</v>
      </c>
      <c r="D1189" t="s">
        <v>891</v>
      </c>
      <c r="E1189">
        <v>51027</v>
      </c>
      <c r="F1189" t="s">
        <v>2425</v>
      </c>
      <c r="G1189" t="s">
        <v>2426</v>
      </c>
      <c r="H1189" t="s">
        <v>628</v>
      </c>
      <c r="I1189" t="s">
        <v>564</v>
      </c>
      <c r="J1189" t="s">
        <v>554</v>
      </c>
      <c r="K1189">
        <v>70000</v>
      </c>
      <c r="L1189">
        <v>0</v>
      </c>
      <c r="M1189" t="s">
        <v>660</v>
      </c>
    </row>
    <row r="1190" spans="1:13" x14ac:dyDescent="0.3">
      <c r="A1190" t="str">
        <f t="shared" si="36"/>
        <v>37Essex</v>
      </c>
      <c r="B1190">
        <f t="shared" si="37"/>
        <v>37</v>
      </c>
      <c r="C1190" t="s">
        <v>122</v>
      </c>
      <c r="D1190" t="s">
        <v>891</v>
      </c>
      <c r="E1190">
        <v>51028</v>
      </c>
      <c r="F1190" t="s">
        <v>2427</v>
      </c>
      <c r="G1190" t="s">
        <v>2428</v>
      </c>
      <c r="H1190" t="s">
        <v>628</v>
      </c>
      <c r="I1190" t="s">
        <v>542</v>
      </c>
      <c r="J1190" t="s">
        <v>554</v>
      </c>
      <c r="K1190">
        <v>130000</v>
      </c>
      <c r="L1190">
        <v>0</v>
      </c>
      <c r="M1190" t="s">
        <v>660</v>
      </c>
    </row>
    <row r="1191" spans="1:13" x14ac:dyDescent="0.3">
      <c r="A1191" t="str">
        <f t="shared" si="36"/>
        <v>38Essex</v>
      </c>
      <c r="B1191">
        <f t="shared" si="37"/>
        <v>38</v>
      </c>
      <c r="C1191" t="s">
        <v>122</v>
      </c>
      <c r="D1191" t="s">
        <v>891</v>
      </c>
      <c r="E1191">
        <v>51029</v>
      </c>
      <c r="F1191" t="s">
        <v>2429</v>
      </c>
      <c r="G1191" t="s">
        <v>2430</v>
      </c>
      <c r="H1191" t="s">
        <v>557</v>
      </c>
      <c r="J1191" t="s">
        <v>554</v>
      </c>
      <c r="K1191">
        <v>17035</v>
      </c>
      <c r="L1191">
        <v>0</v>
      </c>
      <c r="M1191" t="s">
        <v>660</v>
      </c>
    </row>
    <row r="1192" spans="1:13" x14ac:dyDescent="0.3">
      <c r="A1192" t="str">
        <f t="shared" si="36"/>
        <v>39Essex</v>
      </c>
      <c r="B1192">
        <f t="shared" si="37"/>
        <v>39</v>
      </c>
      <c r="C1192" t="s">
        <v>122</v>
      </c>
      <c r="D1192" t="s">
        <v>891</v>
      </c>
      <c r="E1192">
        <v>53008</v>
      </c>
      <c r="F1192" t="s">
        <v>2431</v>
      </c>
      <c r="G1192" t="s">
        <v>2432</v>
      </c>
      <c r="H1192" t="s">
        <v>588</v>
      </c>
      <c r="I1192" t="s">
        <v>577</v>
      </c>
      <c r="J1192" t="s">
        <v>554</v>
      </c>
      <c r="K1192">
        <v>300000</v>
      </c>
      <c r="L1192">
        <v>0</v>
      </c>
      <c r="M1192" t="s">
        <v>660</v>
      </c>
    </row>
    <row r="1193" spans="1:13" x14ac:dyDescent="0.3">
      <c r="A1193" t="str">
        <f t="shared" si="36"/>
        <v>40Essex</v>
      </c>
      <c r="B1193">
        <f t="shared" si="37"/>
        <v>40</v>
      </c>
      <c r="C1193" t="s">
        <v>122</v>
      </c>
      <c r="D1193" t="s">
        <v>891</v>
      </c>
      <c r="E1193">
        <v>53009</v>
      </c>
      <c r="F1193" t="s">
        <v>2433</v>
      </c>
      <c r="G1193" t="s">
        <v>2434</v>
      </c>
      <c r="H1193" t="s">
        <v>630</v>
      </c>
      <c r="I1193" t="s">
        <v>543</v>
      </c>
      <c r="J1193" t="s">
        <v>554</v>
      </c>
      <c r="K1193">
        <v>65000</v>
      </c>
      <c r="L1193">
        <v>300</v>
      </c>
      <c r="M1193" t="s">
        <v>651</v>
      </c>
    </row>
    <row r="1194" spans="1:13" x14ac:dyDescent="0.3">
      <c r="A1194" t="str">
        <f t="shared" si="36"/>
        <v>41Essex</v>
      </c>
      <c r="B1194">
        <f t="shared" si="37"/>
        <v>41</v>
      </c>
      <c r="C1194" t="s">
        <v>122</v>
      </c>
      <c r="D1194" t="s">
        <v>891</v>
      </c>
      <c r="E1194">
        <v>53010</v>
      </c>
      <c r="F1194" t="s">
        <v>2435</v>
      </c>
      <c r="G1194" t="s">
        <v>2436</v>
      </c>
      <c r="H1194" t="s">
        <v>628</v>
      </c>
      <c r="I1194" t="s">
        <v>542</v>
      </c>
      <c r="J1194" t="s">
        <v>554</v>
      </c>
      <c r="K1194">
        <v>118000</v>
      </c>
      <c r="L1194">
        <v>0</v>
      </c>
      <c r="M1194" t="s">
        <v>660</v>
      </c>
    </row>
    <row r="1195" spans="1:13" x14ac:dyDescent="0.3">
      <c r="A1195" t="str">
        <f t="shared" si="36"/>
        <v>42Essex</v>
      </c>
      <c r="B1195">
        <f t="shared" si="37"/>
        <v>42</v>
      </c>
      <c r="C1195" t="s">
        <v>122</v>
      </c>
      <c r="D1195" t="s">
        <v>891</v>
      </c>
      <c r="E1195">
        <v>53011</v>
      </c>
      <c r="F1195" t="s">
        <v>2437</v>
      </c>
      <c r="G1195" t="s">
        <v>2438</v>
      </c>
      <c r="H1195" t="s">
        <v>605</v>
      </c>
      <c r="I1195" t="s">
        <v>625</v>
      </c>
      <c r="J1195" t="s">
        <v>554</v>
      </c>
      <c r="K1195">
        <v>120000</v>
      </c>
      <c r="L1195">
        <v>0</v>
      </c>
      <c r="M1195" t="s">
        <v>660</v>
      </c>
    </row>
    <row r="1196" spans="1:13" x14ac:dyDescent="0.3">
      <c r="A1196" t="str">
        <f t="shared" si="36"/>
        <v>43Essex</v>
      </c>
      <c r="B1196">
        <f t="shared" si="37"/>
        <v>43</v>
      </c>
      <c r="C1196" t="s">
        <v>122</v>
      </c>
      <c r="D1196" t="s">
        <v>891</v>
      </c>
      <c r="E1196">
        <v>53012</v>
      </c>
      <c r="F1196" t="s">
        <v>2439</v>
      </c>
      <c r="G1196" t="s">
        <v>2440</v>
      </c>
      <c r="H1196" t="s">
        <v>631</v>
      </c>
      <c r="I1196" t="s">
        <v>617</v>
      </c>
      <c r="J1196" t="s">
        <v>554</v>
      </c>
      <c r="K1196">
        <v>150000</v>
      </c>
      <c r="L1196">
        <v>100</v>
      </c>
      <c r="M1196" t="s">
        <v>525</v>
      </c>
    </row>
    <row r="1197" spans="1:13" x14ac:dyDescent="0.3">
      <c r="A1197" t="str">
        <f t="shared" si="36"/>
        <v>44Essex</v>
      </c>
      <c r="B1197">
        <f t="shared" si="37"/>
        <v>44</v>
      </c>
      <c r="C1197" t="s">
        <v>122</v>
      </c>
      <c r="D1197" t="s">
        <v>891</v>
      </c>
      <c r="E1197">
        <v>53013</v>
      </c>
      <c r="F1197" t="s">
        <v>2441</v>
      </c>
      <c r="G1197" t="s">
        <v>2442</v>
      </c>
      <c r="H1197" t="s">
        <v>613</v>
      </c>
      <c r="I1197" t="s">
        <v>580</v>
      </c>
      <c r="J1197" t="s">
        <v>554</v>
      </c>
      <c r="K1197">
        <v>165000</v>
      </c>
      <c r="L1197">
        <v>0</v>
      </c>
      <c r="M1197" t="s">
        <v>660</v>
      </c>
    </row>
    <row r="1198" spans="1:13" x14ac:dyDescent="0.3">
      <c r="A1198" t="str">
        <f t="shared" si="36"/>
        <v>45Essex</v>
      </c>
      <c r="B1198">
        <f t="shared" si="37"/>
        <v>45</v>
      </c>
      <c r="C1198" t="s">
        <v>122</v>
      </c>
      <c r="D1198" t="s">
        <v>891</v>
      </c>
      <c r="E1198">
        <v>53014</v>
      </c>
      <c r="F1198" t="s">
        <v>2443</v>
      </c>
      <c r="G1198" t="s">
        <v>2444</v>
      </c>
      <c r="H1198" t="s">
        <v>631</v>
      </c>
      <c r="I1198" t="s">
        <v>544</v>
      </c>
      <c r="J1198" t="s">
        <v>554</v>
      </c>
      <c r="K1198">
        <v>70000</v>
      </c>
      <c r="L1198">
        <v>0</v>
      </c>
      <c r="M1198" t="s">
        <v>525</v>
      </c>
    </row>
    <row r="1199" spans="1:13" x14ac:dyDescent="0.3">
      <c r="A1199" t="str">
        <f t="shared" si="36"/>
        <v>46Essex</v>
      </c>
      <c r="B1199">
        <f t="shared" si="37"/>
        <v>46</v>
      </c>
      <c r="C1199" t="s">
        <v>122</v>
      </c>
      <c r="D1199" t="s">
        <v>891</v>
      </c>
      <c r="E1199">
        <v>53015</v>
      </c>
      <c r="F1199" t="s">
        <v>2445</v>
      </c>
      <c r="G1199" t="s">
        <v>2446</v>
      </c>
      <c r="H1199" t="s">
        <v>613</v>
      </c>
      <c r="I1199" t="s">
        <v>562</v>
      </c>
      <c r="J1199" t="s">
        <v>554</v>
      </c>
      <c r="K1199">
        <v>33000</v>
      </c>
      <c r="L1199">
        <v>0</v>
      </c>
      <c r="M1199" t="s">
        <v>660</v>
      </c>
    </row>
    <row r="1200" spans="1:13" x14ac:dyDescent="0.3">
      <c r="A1200" t="str">
        <f t="shared" si="36"/>
        <v>47Essex</v>
      </c>
      <c r="B1200">
        <f t="shared" si="37"/>
        <v>47</v>
      </c>
      <c r="C1200" t="s">
        <v>122</v>
      </c>
      <c r="D1200" t="s">
        <v>891</v>
      </c>
      <c r="E1200">
        <v>53016</v>
      </c>
      <c r="F1200" t="s">
        <v>2447</v>
      </c>
      <c r="G1200" t="s">
        <v>2448</v>
      </c>
      <c r="H1200" t="s">
        <v>630</v>
      </c>
      <c r="I1200" t="s">
        <v>565</v>
      </c>
      <c r="J1200" t="s">
        <v>554</v>
      </c>
      <c r="K1200">
        <v>208000</v>
      </c>
      <c r="L1200">
        <v>60</v>
      </c>
      <c r="M1200" t="s">
        <v>651</v>
      </c>
    </row>
    <row r="1201" spans="1:13" x14ac:dyDescent="0.3">
      <c r="A1201" t="str">
        <f t="shared" si="36"/>
        <v>48Essex</v>
      </c>
      <c r="B1201">
        <f t="shared" si="37"/>
        <v>48</v>
      </c>
      <c r="C1201" t="s">
        <v>122</v>
      </c>
      <c r="D1201" t="s">
        <v>891</v>
      </c>
      <c r="E1201">
        <v>53017</v>
      </c>
      <c r="F1201" t="s">
        <v>2449</v>
      </c>
      <c r="G1201" t="s">
        <v>2448</v>
      </c>
      <c r="H1201" t="s">
        <v>630</v>
      </c>
      <c r="I1201" t="s">
        <v>565</v>
      </c>
      <c r="J1201" t="s">
        <v>554</v>
      </c>
      <c r="K1201">
        <v>147000</v>
      </c>
      <c r="L1201">
        <v>60</v>
      </c>
      <c r="M1201" t="s">
        <v>651</v>
      </c>
    </row>
    <row r="1202" spans="1:13" x14ac:dyDescent="0.3">
      <c r="A1202" t="str">
        <f t="shared" si="36"/>
        <v>49Essex</v>
      </c>
      <c r="B1202">
        <f t="shared" si="37"/>
        <v>49</v>
      </c>
      <c r="C1202" t="s">
        <v>122</v>
      </c>
      <c r="D1202" t="s">
        <v>891</v>
      </c>
      <c r="E1202">
        <v>53018</v>
      </c>
      <c r="F1202" t="s">
        <v>2450</v>
      </c>
      <c r="G1202" t="s">
        <v>2451</v>
      </c>
      <c r="H1202" t="s">
        <v>588</v>
      </c>
      <c r="I1202" t="s">
        <v>830</v>
      </c>
      <c r="J1202" t="s">
        <v>554</v>
      </c>
      <c r="K1202">
        <v>258000</v>
      </c>
      <c r="L1202">
        <v>0</v>
      </c>
      <c r="M1202" t="s">
        <v>660</v>
      </c>
    </row>
    <row r="1203" spans="1:13" x14ac:dyDescent="0.3">
      <c r="A1203" t="str">
        <f t="shared" si="36"/>
        <v>50Essex</v>
      </c>
      <c r="B1203">
        <f t="shared" si="37"/>
        <v>50</v>
      </c>
      <c r="C1203" t="s">
        <v>122</v>
      </c>
      <c r="D1203" t="s">
        <v>891</v>
      </c>
      <c r="E1203">
        <v>53019</v>
      </c>
      <c r="F1203" t="s">
        <v>2452</v>
      </c>
      <c r="G1203" t="s">
        <v>2453</v>
      </c>
      <c r="H1203" t="s">
        <v>630</v>
      </c>
      <c r="I1203" t="s">
        <v>543</v>
      </c>
      <c r="J1203" t="s">
        <v>554</v>
      </c>
      <c r="K1203">
        <v>161360</v>
      </c>
      <c r="L1203">
        <v>100</v>
      </c>
      <c r="M1203" t="s">
        <v>651</v>
      </c>
    </row>
    <row r="1204" spans="1:13" x14ac:dyDescent="0.3">
      <c r="A1204" t="str">
        <f t="shared" si="36"/>
        <v>51Essex</v>
      </c>
      <c r="B1204">
        <f t="shared" si="37"/>
        <v>51</v>
      </c>
      <c r="C1204" t="s">
        <v>122</v>
      </c>
      <c r="D1204" t="s">
        <v>891</v>
      </c>
      <c r="E1204">
        <v>53020</v>
      </c>
      <c r="F1204" t="s">
        <v>2454</v>
      </c>
      <c r="G1204" t="s">
        <v>2455</v>
      </c>
      <c r="H1204" t="s">
        <v>631</v>
      </c>
      <c r="I1204" t="s">
        <v>594</v>
      </c>
      <c r="J1204" t="s">
        <v>554</v>
      </c>
      <c r="K1204">
        <v>200000</v>
      </c>
      <c r="L1204">
        <v>160</v>
      </c>
      <c r="M1204" t="s">
        <v>525</v>
      </c>
    </row>
    <row r="1205" spans="1:13" x14ac:dyDescent="0.3">
      <c r="A1205" t="str">
        <f t="shared" si="36"/>
        <v>52Essex</v>
      </c>
      <c r="B1205">
        <f t="shared" si="37"/>
        <v>52</v>
      </c>
      <c r="C1205" t="s">
        <v>122</v>
      </c>
      <c r="D1205" t="s">
        <v>891</v>
      </c>
      <c r="E1205">
        <v>52005</v>
      </c>
      <c r="F1205" t="s">
        <v>2339</v>
      </c>
      <c r="G1205" t="s">
        <v>940</v>
      </c>
      <c r="H1205" t="s">
        <v>588</v>
      </c>
      <c r="I1205" t="s">
        <v>577</v>
      </c>
      <c r="J1205" t="s">
        <v>554</v>
      </c>
      <c r="K1205">
        <v>98704</v>
      </c>
      <c r="L1205">
        <v>0</v>
      </c>
      <c r="M1205" t="s">
        <v>660</v>
      </c>
    </row>
    <row r="1206" spans="1:13" x14ac:dyDescent="0.3">
      <c r="A1206" t="str">
        <f t="shared" si="36"/>
        <v>53Essex</v>
      </c>
      <c r="B1206">
        <f t="shared" si="37"/>
        <v>53</v>
      </c>
      <c r="C1206" t="s">
        <v>122</v>
      </c>
      <c r="D1206" t="s">
        <v>891</v>
      </c>
      <c r="E1206">
        <v>52006</v>
      </c>
      <c r="F1206" t="s">
        <v>2340</v>
      </c>
      <c r="G1206" t="s">
        <v>2341</v>
      </c>
      <c r="H1206" t="s">
        <v>630</v>
      </c>
      <c r="I1206" t="s">
        <v>543</v>
      </c>
      <c r="J1206" t="s">
        <v>554</v>
      </c>
      <c r="K1206">
        <v>1824638</v>
      </c>
      <c r="L1206">
        <v>243</v>
      </c>
      <c r="M1206" t="s">
        <v>651</v>
      </c>
    </row>
    <row r="1207" spans="1:13" x14ac:dyDescent="0.3">
      <c r="A1207" t="str">
        <f t="shared" si="36"/>
        <v>54Essex</v>
      </c>
      <c r="B1207">
        <f t="shared" si="37"/>
        <v>54</v>
      </c>
      <c r="C1207" t="s">
        <v>122</v>
      </c>
      <c r="D1207" t="s">
        <v>891</v>
      </c>
      <c r="E1207">
        <v>52007</v>
      </c>
      <c r="F1207" t="s">
        <v>2342</v>
      </c>
      <c r="G1207" t="s">
        <v>2343</v>
      </c>
      <c r="H1207" t="s">
        <v>628</v>
      </c>
      <c r="I1207" t="s">
        <v>564</v>
      </c>
      <c r="J1207" t="s">
        <v>554</v>
      </c>
      <c r="K1207">
        <v>235639</v>
      </c>
      <c r="L1207">
        <v>0</v>
      </c>
      <c r="M1207" t="s">
        <v>660</v>
      </c>
    </row>
    <row r="1208" spans="1:13" x14ac:dyDescent="0.3">
      <c r="A1208" t="str">
        <f t="shared" si="36"/>
        <v>1Slough</v>
      </c>
      <c r="B1208">
        <f t="shared" si="37"/>
        <v>1</v>
      </c>
      <c r="C1208" t="s">
        <v>256</v>
      </c>
      <c r="D1208" t="s">
        <v>683</v>
      </c>
      <c r="E1208">
        <v>39</v>
      </c>
      <c r="F1208" t="s">
        <v>2456</v>
      </c>
      <c r="G1208" t="s">
        <v>2457</v>
      </c>
      <c r="H1208" t="s">
        <v>613</v>
      </c>
      <c r="I1208" t="s">
        <v>591</v>
      </c>
      <c r="J1208" t="s">
        <v>532</v>
      </c>
      <c r="K1208">
        <v>423183</v>
      </c>
      <c r="L1208">
        <v>0</v>
      </c>
      <c r="M1208" t="s">
        <v>660</v>
      </c>
    </row>
    <row r="1209" spans="1:13" x14ac:dyDescent="0.3">
      <c r="A1209" t="str">
        <f t="shared" si="36"/>
        <v>2Slough</v>
      </c>
      <c r="B1209">
        <f t="shared" si="37"/>
        <v>2</v>
      </c>
      <c r="C1209" t="s">
        <v>256</v>
      </c>
      <c r="D1209" t="s">
        <v>683</v>
      </c>
      <c r="E1209">
        <v>40</v>
      </c>
      <c r="F1209" t="s">
        <v>2458</v>
      </c>
      <c r="G1209" t="s">
        <v>2459</v>
      </c>
      <c r="H1209" t="s">
        <v>613</v>
      </c>
      <c r="I1209" t="s">
        <v>591</v>
      </c>
      <c r="J1209" t="s">
        <v>532</v>
      </c>
      <c r="K1209">
        <v>437000</v>
      </c>
      <c r="L1209">
        <v>0</v>
      </c>
      <c r="M1209" t="s">
        <v>660</v>
      </c>
    </row>
    <row r="1210" spans="1:13" x14ac:dyDescent="0.3">
      <c r="A1210" t="str">
        <f t="shared" si="36"/>
        <v>3Slough</v>
      </c>
      <c r="B1210">
        <f t="shared" si="37"/>
        <v>3</v>
      </c>
      <c r="C1210" t="s">
        <v>256</v>
      </c>
      <c r="D1210" t="s">
        <v>683</v>
      </c>
      <c r="E1210">
        <v>41</v>
      </c>
      <c r="F1210" t="s">
        <v>2460</v>
      </c>
      <c r="G1210" t="s">
        <v>2461</v>
      </c>
      <c r="H1210" t="s">
        <v>613</v>
      </c>
      <c r="I1210" t="s">
        <v>591</v>
      </c>
      <c r="J1210" t="s">
        <v>532</v>
      </c>
      <c r="K1210">
        <v>72000</v>
      </c>
      <c r="L1210">
        <v>0</v>
      </c>
      <c r="M1210" t="s">
        <v>660</v>
      </c>
    </row>
    <row r="1211" spans="1:13" x14ac:dyDescent="0.3">
      <c r="A1211" t="str">
        <f t="shared" si="36"/>
        <v>4Slough</v>
      </c>
      <c r="B1211">
        <f t="shared" si="37"/>
        <v>4</v>
      </c>
      <c r="C1211" t="s">
        <v>256</v>
      </c>
      <c r="D1211" t="s">
        <v>683</v>
      </c>
      <c r="E1211">
        <v>41</v>
      </c>
      <c r="F1211" t="s">
        <v>2462</v>
      </c>
      <c r="G1211" t="s">
        <v>2463</v>
      </c>
      <c r="H1211" t="s">
        <v>613</v>
      </c>
      <c r="I1211" t="s">
        <v>626</v>
      </c>
      <c r="J1211" t="s">
        <v>554</v>
      </c>
      <c r="K1211">
        <v>20000</v>
      </c>
      <c r="L1211" t="s">
        <v>653</v>
      </c>
      <c r="M1211" t="s">
        <v>660</v>
      </c>
    </row>
    <row r="1212" spans="1:13" x14ac:dyDescent="0.3">
      <c r="A1212" t="str">
        <f t="shared" si="36"/>
        <v>5Slough</v>
      </c>
      <c r="B1212">
        <f t="shared" si="37"/>
        <v>5</v>
      </c>
      <c r="C1212" t="s">
        <v>256</v>
      </c>
      <c r="D1212" t="s">
        <v>683</v>
      </c>
      <c r="E1212">
        <v>42</v>
      </c>
      <c r="F1212" t="s">
        <v>2464</v>
      </c>
      <c r="G1212" t="s">
        <v>2465</v>
      </c>
      <c r="H1212" t="s">
        <v>613</v>
      </c>
      <c r="I1212" t="s">
        <v>591</v>
      </c>
      <c r="J1212" t="s">
        <v>554</v>
      </c>
      <c r="K1212">
        <v>12000</v>
      </c>
      <c r="L1212" t="s">
        <v>653</v>
      </c>
      <c r="M1212" t="s">
        <v>660</v>
      </c>
    </row>
    <row r="1213" spans="1:13" x14ac:dyDescent="0.3">
      <c r="A1213" t="str">
        <f t="shared" si="36"/>
        <v>6Slough</v>
      </c>
      <c r="B1213">
        <f t="shared" si="37"/>
        <v>6</v>
      </c>
      <c r="C1213" t="s">
        <v>256</v>
      </c>
      <c r="D1213" t="s">
        <v>683</v>
      </c>
      <c r="E1213">
        <v>43</v>
      </c>
      <c r="F1213" t="s">
        <v>2466</v>
      </c>
      <c r="G1213" t="s">
        <v>2459</v>
      </c>
      <c r="H1213" t="s">
        <v>613</v>
      </c>
      <c r="I1213" t="s">
        <v>591</v>
      </c>
      <c r="J1213" t="s">
        <v>554</v>
      </c>
      <c r="K1213">
        <v>437000</v>
      </c>
      <c r="L1213">
        <v>0</v>
      </c>
      <c r="M1213" t="s">
        <v>660</v>
      </c>
    </row>
    <row r="1214" spans="1:13" x14ac:dyDescent="0.3">
      <c r="A1214" t="str">
        <f t="shared" si="36"/>
        <v>7Slough</v>
      </c>
      <c r="B1214">
        <f t="shared" si="37"/>
        <v>7</v>
      </c>
      <c r="C1214" t="s">
        <v>256</v>
      </c>
      <c r="D1214" t="s">
        <v>683</v>
      </c>
      <c r="E1214">
        <v>44</v>
      </c>
      <c r="F1214" t="s">
        <v>2467</v>
      </c>
      <c r="G1214" t="s">
        <v>2468</v>
      </c>
      <c r="H1214" t="s">
        <v>613</v>
      </c>
      <c r="I1214" t="s">
        <v>591</v>
      </c>
      <c r="J1214" t="s">
        <v>554</v>
      </c>
      <c r="K1214">
        <v>30000</v>
      </c>
      <c r="L1214" t="s">
        <v>653</v>
      </c>
      <c r="M1214" t="s">
        <v>660</v>
      </c>
    </row>
    <row r="1215" spans="1:13" x14ac:dyDescent="0.3">
      <c r="A1215" t="str">
        <f t="shared" si="36"/>
        <v>8Slough</v>
      </c>
      <c r="B1215">
        <f t="shared" si="37"/>
        <v>8</v>
      </c>
      <c r="C1215" t="s">
        <v>256</v>
      </c>
      <c r="D1215" t="s">
        <v>683</v>
      </c>
      <c r="E1215">
        <v>45</v>
      </c>
      <c r="F1215" t="s">
        <v>2469</v>
      </c>
      <c r="G1215" t="s">
        <v>2470</v>
      </c>
      <c r="H1215" t="s">
        <v>613</v>
      </c>
      <c r="I1215" t="s">
        <v>591</v>
      </c>
      <c r="J1215" t="s">
        <v>554</v>
      </c>
      <c r="K1215">
        <v>20000</v>
      </c>
      <c r="L1215" t="s">
        <v>653</v>
      </c>
      <c r="M1215" t="s">
        <v>660</v>
      </c>
    </row>
    <row r="1216" spans="1:13" x14ac:dyDescent="0.3">
      <c r="A1216" t="str">
        <f t="shared" si="36"/>
        <v>9Slough</v>
      </c>
      <c r="B1216">
        <f t="shared" si="37"/>
        <v>9</v>
      </c>
      <c r="C1216" t="s">
        <v>256</v>
      </c>
      <c r="D1216" t="s">
        <v>683</v>
      </c>
      <c r="E1216">
        <v>49</v>
      </c>
      <c r="F1216" t="s">
        <v>2456</v>
      </c>
      <c r="G1216" t="s">
        <v>2471</v>
      </c>
      <c r="H1216" t="s">
        <v>613</v>
      </c>
      <c r="I1216" t="s">
        <v>591</v>
      </c>
      <c r="J1216" t="s">
        <v>554</v>
      </c>
      <c r="K1216">
        <v>165000</v>
      </c>
      <c r="L1216">
        <v>0</v>
      </c>
      <c r="M1216" t="s">
        <v>660</v>
      </c>
    </row>
    <row r="1217" spans="1:13" x14ac:dyDescent="0.3">
      <c r="A1217" t="str">
        <f t="shared" si="36"/>
        <v>10Slough</v>
      </c>
      <c r="B1217">
        <f t="shared" si="37"/>
        <v>10</v>
      </c>
      <c r="C1217" t="s">
        <v>256</v>
      </c>
      <c r="D1217" t="s">
        <v>683</v>
      </c>
      <c r="E1217">
        <v>50</v>
      </c>
      <c r="F1217" t="s">
        <v>2472</v>
      </c>
      <c r="G1217" t="s">
        <v>2473</v>
      </c>
      <c r="H1217" t="s">
        <v>613</v>
      </c>
      <c r="I1217" t="s">
        <v>621</v>
      </c>
      <c r="J1217" t="s">
        <v>554</v>
      </c>
      <c r="K1217">
        <v>171000</v>
      </c>
      <c r="L1217">
        <v>0</v>
      </c>
      <c r="M1217" t="s">
        <v>660</v>
      </c>
    </row>
    <row r="1218" spans="1:13" x14ac:dyDescent="0.3">
      <c r="A1218" t="str">
        <f t="shared" si="36"/>
        <v>11Slough</v>
      </c>
      <c r="B1218">
        <f t="shared" si="37"/>
        <v>11</v>
      </c>
      <c r="C1218" t="s">
        <v>256</v>
      </c>
      <c r="D1218" t="s">
        <v>683</v>
      </c>
      <c r="E1218">
        <v>51</v>
      </c>
      <c r="F1218" t="s">
        <v>2474</v>
      </c>
      <c r="G1218" t="s">
        <v>2475</v>
      </c>
      <c r="H1218" t="s">
        <v>613</v>
      </c>
      <c r="I1218" t="s">
        <v>591</v>
      </c>
      <c r="J1218" t="s">
        <v>554</v>
      </c>
      <c r="K1218">
        <v>30000</v>
      </c>
      <c r="L1218">
        <v>0</v>
      </c>
      <c r="M1218" t="s">
        <v>660</v>
      </c>
    </row>
    <row r="1219" spans="1:13" x14ac:dyDescent="0.3">
      <c r="A1219" t="str">
        <f t="shared" ref="A1219:A1282" si="38">B1219&amp;C1219</f>
        <v>12Slough</v>
      </c>
      <c r="B1219">
        <f t="shared" ref="B1219:B1282" si="39">IF(C1219=C1218, B1218+1, 1)</f>
        <v>12</v>
      </c>
      <c r="C1219" t="s">
        <v>256</v>
      </c>
      <c r="D1219" t="s">
        <v>683</v>
      </c>
      <c r="E1219">
        <v>52</v>
      </c>
      <c r="F1219" t="s">
        <v>2476</v>
      </c>
      <c r="G1219" t="s">
        <v>2477</v>
      </c>
      <c r="H1219" t="s">
        <v>613</v>
      </c>
      <c r="I1219" t="s">
        <v>580</v>
      </c>
      <c r="J1219" t="s">
        <v>554</v>
      </c>
      <c r="K1219">
        <v>70000</v>
      </c>
      <c r="L1219">
        <v>0</v>
      </c>
      <c r="M1219" t="s">
        <v>660</v>
      </c>
    </row>
    <row r="1220" spans="1:13" x14ac:dyDescent="0.3">
      <c r="A1220" t="str">
        <f t="shared" si="38"/>
        <v>13Slough</v>
      </c>
      <c r="B1220">
        <f t="shared" si="39"/>
        <v>13</v>
      </c>
      <c r="C1220" t="s">
        <v>256</v>
      </c>
      <c r="D1220" t="s">
        <v>683</v>
      </c>
      <c r="E1220">
        <v>53</v>
      </c>
      <c r="F1220" t="s">
        <v>2478</v>
      </c>
      <c r="G1220" t="s">
        <v>2479</v>
      </c>
      <c r="H1220" t="s">
        <v>631</v>
      </c>
      <c r="I1220" t="s">
        <v>544</v>
      </c>
      <c r="J1220" t="s">
        <v>554</v>
      </c>
      <c r="K1220">
        <v>100000</v>
      </c>
      <c r="L1220">
        <v>25</v>
      </c>
      <c r="M1220" t="s">
        <v>525</v>
      </c>
    </row>
    <row r="1221" spans="1:13" x14ac:dyDescent="0.3">
      <c r="A1221" t="str">
        <f t="shared" si="38"/>
        <v>14Slough</v>
      </c>
      <c r="B1221">
        <f t="shared" si="39"/>
        <v>14</v>
      </c>
      <c r="C1221" t="s">
        <v>256</v>
      </c>
      <c r="D1221" t="s">
        <v>683</v>
      </c>
      <c r="E1221">
        <v>54</v>
      </c>
      <c r="F1221" t="s">
        <v>2480</v>
      </c>
      <c r="G1221" t="s">
        <v>2481</v>
      </c>
      <c r="H1221" t="s">
        <v>557</v>
      </c>
      <c r="J1221" t="s">
        <v>554</v>
      </c>
      <c r="K1221">
        <v>188745</v>
      </c>
      <c r="L1221">
        <v>0</v>
      </c>
      <c r="M1221" t="s">
        <v>660</v>
      </c>
    </row>
    <row r="1222" spans="1:13" x14ac:dyDescent="0.3">
      <c r="A1222" t="str">
        <f t="shared" si="38"/>
        <v>1Doncaster</v>
      </c>
      <c r="B1222">
        <f t="shared" si="39"/>
        <v>1</v>
      </c>
      <c r="C1222" t="s">
        <v>108</v>
      </c>
      <c r="D1222" t="s">
        <v>729</v>
      </c>
      <c r="E1222">
        <v>43</v>
      </c>
      <c r="F1222" t="s">
        <v>2482</v>
      </c>
      <c r="G1222" t="s">
        <v>2483</v>
      </c>
      <c r="H1222" t="s">
        <v>639</v>
      </c>
      <c r="I1222" t="s">
        <v>653</v>
      </c>
      <c r="J1222" t="s">
        <v>532</v>
      </c>
      <c r="K1222">
        <v>3811151</v>
      </c>
      <c r="L1222">
        <v>252</v>
      </c>
      <c r="M1222" t="s">
        <v>654</v>
      </c>
    </row>
    <row r="1223" spans="1:13" x14ac:dyDescent="0.3">
      <c r="A1223" t="str">
        <f t="shared" si="38"/>
        <v>2Doncaster</v>
      </c>
      <c r="B1223">
        <f t="shared" si="39"/>
        <v>2</v>
      </c>
      <c r="C1223" t="s">
        <v>108</v>
      </c>
      <c r="D1223" t="s">
        <v>729</v>
      </c>
      <c r="E1223">
        <v>58</v>
      </c>
      <c r="F1223" t="s">
        <v>2484</v>
      </c>
      <c r="G1223" t="s">
        <v>2485</v>
      </c>
      <c r="H1223" t="s">
        <v>632</v>
      </c>
      <c r="I1223" t="s">
        <v>653</v>
      </c>
      <c r="J1223" t="s">
        <v>554</v>
      </c>
      <c r="K1223">
        <v>2774000</v>
      </c>
      <c r="L1223" t="s">
        <v>653</v>
      </c>
      <c r="M1223" t="s">
        <v>660</v>
      </c>
    </row>
    <row r="1224" spans="1:13" x14ac:dyDescent="0.3">
      <c r="A1224" t="str">
        <f t="shared" si="38"/>
        <v>1Darlington</v>
      </c>
      <c r="B1224">
        <f t="shared" si="39"/>
        <v>1</v>
      </c>
      <c r="C1224" t="s">
        <v>100</v>
      </c>
      <c r="D1224" t="s">
        <v>729</v>
      </c>
      <c r="E1224">
        <v>49</v>
      </c>
      <c r="F1224" t="s">
        <v>2486</v>
      </c>
      <c r="G1224" t="s">
        <v>2487</v>
      </c>
      <c r="H1224" t="s">
        <v>613</v>
      </c>
      <c r="I1224" t="s">
        <v>562</v>
      </c>
      <c r="J1224" t="s">
        <v>554</v>
      </c>
      <c r="K1224">
        <v>457700</v>
      </c>
      <c r="L1224">
        <v>0</v>
      </c>
      <c r="M1224" t="s">
        <v>660</v>
      </c>
    </row>
    <row r="1225" spans="1:13" x14ac:dyDescent="0.3">
      <c r="A1225" t="str">
        <f t="shared" si="38"/>
        <v>2Darlington</v>
      </c>
      <c r="B1225">
        <f t="shared" si="39"/>
        <v>2</v>
      </c>
      <c r="C1225" t="s">
        <v>100</v>
      </c>
      <c r="D1225" t="s">
        <v>729</v>
      </c>
      <c r="E1225">
        <v>51</v>
      </c>
      <c r="F1225" t="s">
        <v>2488</v>
      </c>
      <c r="G1225" t="s">
        <v>2489</v>
      </c>
      <c r="H1225" t="s">
        <v>639</v>
      </c>
      <c r="I1225" t="s">
        <v>653</v>
      </c>
      <c r="J1225" t="s">
        <v>532</v>
      </c>
      <c r="K1225">
        <v>82636.686000000002</v>
      </c>
      <c r="L1225">
        <v>1</v>
      </c>
      <c r="M1225" t="s">
        <v>654</v>
      </c>
    </row>
    <row r="1226" spans="1:13" x14ac:dyDescent="0.3">
      <c r="A1226" t="str">
        <f t="shared" si="38"/>
        <v>3Darlington</v>
      </c>
      <c r="B1226">
        <f t="shared" si="39"/>
        <v>3</v>
      </c>
      <c r="C1226" t="s">
        <v>100</v>
      </c>
      <c r="D1226" t="s">
        <v>729</v>
      </c>
      <c r="E1226">
        <v>52</v>
      </c>
      <c r="F1226" t="s">
        <v>1339</v>
      </c>
      <c r="G1226" t="s">
        <v>2490</v>
      </c>
      <c r="H1226" t="s">
        <v>639</v>
      </c>
      <c r="I1226" t="s">
        <v>653</v>
      </c>
      <c r="J1226" t="s">
        <v>532</v>
      </c>
      <c r="K1226">
        <v>43523.467199999999</v>
      </c>
      <c r="L1226">
        <v>1</v>
      </c>
      <c r="M1226" t="s">
        <v>654</v>
      </c>
    </row>
    <row r="1227" spans="1:13" x14ac:dyDescent="0.3">
      <c r="A1227" t="str">
        <f t="shared" si="38"/>
        <v>4Darlington</v>
      </c>
      <c r="B1227">
        <f t="shared" si="39"/>
        <v>4</v>
      </c>
      <c r="C1227" t="s">
        <v>100</v>
      </c>
      <c r="D1227" t="s">
        <v>729</v>
      </c>
      <c r="E1227">
        <v>54</v>
      </c>
      <c r="F1227" t="s">
        <v>2491</v>
      </c>
      <c r="G1227" t="s">
        <v>2492</v>
      </c>
      <c r="H1227" t="s">
        <v>613</v>
      </c>
      <c r="I1227" t="s">
        <v>591</v>
      </c>
      <c r="J1227" t="s">
        <v>532</v>
      </c>
      <c r="K1227">
        <v>29267.82</v>
      </c>
      <c r="L1227" t="s">
        <v>653</v>
      </c>
      <c r="M1227" t="s">
        <v>660</v>
      </c>
    </row>
    <row r="1228" spans="1:13" x14ac:dyDescent="0.3">
      <c r="A1228" t="str">
        <f t="shared" si="38"/>
        <v>5Darlington</v>
      </c>
      <c r="B1228">
        <f t="shared" si="39"/>
        <v>5</v>
      </c>
      <c r="C1228" t="s">
        <v>100</v>
      </c>
      <c r="D1228" t="s">
        <v>729</v>
      </c>
      <c r="E1228">
        <v>55</v>
      </c>
      <c r="F1228" t="s">
        <v>2493</v>
      </c>
      <c r="G1228" t="s">
        <v>2494</v>
      </c>
      <c r="H1228" t="s">
        <v>631</v>
      </c>
      <c r="I1228" t="s">
        <v>566</v>
      </c>
      <c r="J1228" t="s">
        <v>532</v>
      </c>
      <c r="K1228">
        <v>61494.12</v>
      </c>
      <c r="L1228">
        <v>75</v>
      </c>
      <c r="M1228" t="s">
        <v>525</v>
      </c>
    </row>
    <row r="1229" spans="1:13" x14ac:dyDescent="0.3">
      <c r="A1229" t="str">
        <f t="shared" si="38"/>
        <v>6Darlington</v>
      </c>
      <c r="B1229">
        <f t="shared" si="39"/>
        <v>6</v>
      </c>
      <c r="C1229" t="s">
        <v>100</v>
      </c>
      <c r="D1229" t="s">
        <v>729</v>
      </c>
      <c r="E1229">
        <v>56</v>
      </c>
      <c r="F1229" t="s">
        <v>2495</v>
      </c>
      <c r="G1229" t="s">
        <v>2496</v>
      </c>
      <c r="H1229" t="s">
        <v>630</v>
      </c>
      <c r="I1229" t="s">
        <v>610</v>
      </c>
      <c r="J1229" t="s">
        <v>532</v>
      </c>
      <c r="K1229">
        <v>831794</v>
      </c>
      <c r="L1229">
        <v>12</v>
      </c>
      <c r="M1229" t="s">
        <v>651</v>
      </c>
    </row>
    <row r="1230" spans="1:13" x14ac:dyDescent="0.3">
      <c r="A1230" t="str">
        <f t="shared" si="38"/>
        <v>7Darlington</v>
      </c>
      <c r="B1230">
        <f t="shared" si="39"/>
        <v>7</v>
      </c>
      <c r="C1230" t="s">
        <v>100</v>
      </c>
      <c r="D1230" t="s">
        <v>729</v>
      </c>
      <c r="E1230">
        <v>57</v>
      </c>
      <c r="F1230" t="s">
        <v>1800</v>
      </c>
      <c r="G1230" t="s">
        <v>2497</v>
      </c>
      <c r="H1230" t="s">
        <v>2498</v>
      </c>
      <c r="I1230" t="s">
        <v>653</v>
      </c>
      <c r="J1230" t="s">
        <v>554</v>
      </c>
      <c r="K1230">
        <v>80815</v>
      </c>
      <c r="L1230">
        <v>0</v>
      </c>
      <c r="M1230" t="s">
        <v>660</v>
      </c>
    </row>
    <row r="1231" spans="1:13" x14ac:dyDescent="0.3">
      <c r="A1231" t="str">
        <f t="shared" si="38"/>
        <v>8Darlington</v>
      </c>
      <c r="B1231">
        <f t="shared" si="39"/>
        <v>8</v>
      </c>
      <c r="C1231" t="s">
        <v>100</v>
      </c>
      <c r="D1231" t="s">
        <v>729</v>
      </c>
      <c r="E1231">
        <v>58</v>
      </c>
      <c r="F1231" t="s">
        <v>2499</v>
      </c>
      <c r="G1231" t="s">
        <v>2500</v>
      </c>
      <c r="H1231" t="s">
        <v>613</v>
      </c>
      <c r="I1231" t="s">
        <v>609</v>
      </c>
      <c r="J1231" t="s">
        <v>554</v>
      </c>
      <c r="K1231">
        <v>74705</v>
      </c>
      <c r="L1231">
        <v>0</v>
      </c>
      <c r="M1231" t="s">
        <v>660</v>
      </c>
    </row>
    <row r="1232" spans="1:13" x14ac:dyDescent="0.3">
      <c r="A1232" t="str">
        <f t="shared" si="38"/>
        <v>9Darlington</v>
      </c>
      <c r="B1232">
        <f t="shared" si="39"/>
        <v>9</v>
      </c>
      <c r="C1232" t="s">
        <v>100</v>
      </c>
      <c r="D1232" t="s">
        <v>729</v>
      </c>
      <c r="E1232">
        <v>59</v>
      </c>
      <c r="F1232" t="s">
        <v>2501</v>
      </c>
      <c r="G1232" t="s">
        <v>2502</v>
      </c>
      <c r="H1232" t="s">
        <v>639</v>
      </c>
      <c r="I1232" t="s">
        <v>653</v>
      </c>
      <c r="J1232" t="s">
        <v>554</v>
      </c>
      <c r="K1232">
        <v>56776</v>
      </c>
      <c r="L1232">
        <v>1</v>
      </c>
      <c r="M1232" t="s">
        <v>654</v>
      </c>
    </row>
    <row r="1233" spans="1:13" x14ac:dyDescent="0.3">
      <c r="A1233" t="str">
        <f t="shared" si="38"/>
        <v>10Darlington</v>
      </c>
      <c r="B1233">
        <f t="shared" si="39"/>
        <v>10</v>
      </c>
      <c r="C1233" t="s">
        <v>100</v>
      </c>
      <c r="D1233" t="s">
        <v>729</v>
      </c>
      <c r="E1233">
        <v>60</v>
      </c>
      <c r="F1233" t="s">
        <v>2503</v>
      </c>
      <c r="G1233" t="s">
        <v>2504</v>
      </c>
      <c r="H1233" t="s">
        <v>639</v>
      </c>
      <c r="I1233" t="s">
        <v>653</v>
      </c>
      <c r="J1233" t="s">
        <v>554</v>
      </c>
      <c r="K1233">
        <v>37353</v>
      </c>
      <c r="L1233">
        <v>0.5</v>
      </c>
      <c r="M1233" t="s">
        <v>654</v>
      </c>
    </row>
    <row r="1234" spans="1:13" x14ac:dyDescent="0.3">
      <c r="A1234" t="str">
        <f t="shared" si="38"/>
        <v>11Darlington</v>
      </c>
      <c r="B1234">
        <f t="shared" si="39"/>
        <v>11</v>
      </c>
      <c r="C1234" t="s">
        <v>100</v>
      </c>
      <c r="D1234" t="s">
        <v>729</v>
      </c>
      <c r="E1234">
        <v>69</v>
      </c>
      <c r="F1234" t="s">
        <v>2505</v>
      </c>
      <c r="G1234" t="s">
        <v>2506</v>
      </c>
      <c r="H1234" t="s">
        <v>613</v>
      </c>
      <c r="I1234" t="s">
        <v>591</v>
      </c>
      <c r="J1234" t="s">
        <v>554</v>
      </c>
      <c r="K1234">
        <v>25000</v>
      </c>
      <c r="L1234">
        <v>0</v>
      </c>
      <c r="M1234" t="s">
        <v>660</v>
      </c>
    </row>
    <row r="1235" spans="1:13" x14ac:dyDescent="0.3">
      <c r="A1235" t="str">
        <f t="shared" si="38"/>
        <v>12Darlington</v>
      </c>
      <c r="B1235">
        <f t="shared" si="39"/>
        <v>12</v>
      </c>
      <c r="C1235" t="s">
        <v>100</v>
      </c>
      <c r="D1235" t="s">
        <v>729</v>
      </c>
      <c r="E1235">
        <v>71</v>
      </c>
      <c r="F1235" t="s">
        <v>2507</v>
      </c>
      <c r="G1235" t="s">
        <v>2508</v>
      </c>
      <c r="H1235" t="s">
        <v>613</v>
      </c>
      <c r="I1235" t="s">
        <v>591</v>
      </c>
      <c r="J1235" t="s">
        <v>554</v>
      </c>
      <c r="K1235">
        <v>52500</v>
      </c>
      <c r="L1235">
        <v>0</v>
      </c>
      <c r="M1235" t="s">
        <v>660</v>
      </c>
    </row>
    <row r="1236" spans="1:13" x14ac:dyDescent="0.3">
      <c r="A1236" t="str">
        <f t="shared" si="38"/>
        <v>13Darlington</v>
      </c>
      <c r="B1236">
        <f t="shared" si="39"/>
        <v>13</v>
      </c>
      <c r="C1236" t="s">
        <v>100</v>
      </c>
      <c r="D1236" t="s">
        <v>729</v>
      </c>
      <c r="E1236">
        <v>74</v>
      </c>
      <c r="F1236" t="s">
        <v>2509</v>
      </c>
      <c r="G1236" t="s">
        <v>2349</v>
      </c>
      <c r="H1236" t="s">
        <v>605</v>
      </c>
      <c r="I1236" t="s">
        <v>557</v>
      </c>
      <c r="J1236" t="s">
        <v>554</v>
      </c>
      <c r="K1236">
        <v>23297</v>
      </c>
      <c r="L1236">
        <v>0</v>
      </c>
      <c r="M1236" t="s">
        <v>660</v>
      </c>
    </row>
    <row r="1237" spans="1:13" x14ac:dyDescent="0.3">
      <c r="A1237" t="str">
        <f t="shared" si="38"/>
        <v>1Newham</v>
      </c>
      <c r="B1237">
        <f t="shared" si="39"/>
        <v>1</v>
      </c>
      <c r="C1237" t="s">
        <v>200</v>
      </c>
      <c r="D1237" t="s">
        <v>648</v>
      </c>
      <c r="E1237">
        <v>31</v>
      </c>
      <c r="F1237" t="s">
        <v>2510</v>
      </c>
      <c r="G1237" t="s">
        <v>2511</v>
      </c>
      <c r="H1237" t="s">
        <v>619</v>
      </c>
      <c r="I1237" t="s">
        <v>563</v>
      </c>
      <c r="J1237" t="s">
        <v>532</v>
      </c>
      <c r="K1237">
        <v>4017286.719</v>
      </c>
      <c r="L1237">
        <v>40000</v>
      </c>
      <c r="M1237" t="s">
        <v>657</v>
      </c>
    </row>
    <row r="1238" spans="1:13" x14ac:dyDescent="0.3">
      <c r="A1238" t="str">
        <f t="shared" si="38"/>
        <v>2Newham</v>
      </c>
      <c r="B1238">
        <f t="shared" si="39"/>
        <v>2</v>
      </c>
      <c r="C1238" t="s">
        <v>200</v>
      </c>
      <c r="D1238" t="s">
        <v>648</v>
      </c>
      <c r="E1238">
        <v>32</v>
      </c>
      <c r="F1238" t="s">
        <v>2510</v>
      </c>
      <c r="G1238" t="s">
        <v>2512</v>
      </c>
      <c r="H1238" t="s">
        <v>631</v>
      </c>
      <c r="I1238" t="s">
        <v>544</v>
      </c>
      <c r="J1238" t="s">
        <v>554</v>
      </c>
      <c r="K1238">
        <v>2484987.7400000002</v>
      </c>
      <c r="L1238">
        <v>35000</v>
      </c>
      <c r="M1238" t="s">
        <v>525</v>
      </c>
    </row>
    <row r="1239" spans="1:13" x14ac:dyDescent="0.3">
      <c r="A1239" t="str">
        <f t="shared" si="38"/>
        <v>1Wandsworth</v>
      </c>
      <c r="B1239">
        <f t="shared" si="39"/>
        <v>1</v>
      </c>
      <c r="C1239" t="s">
        <v>310</v>
      </c>
      <c r="D1239" t="s">
        <v>648</v>
      </c>
      <c r="E1239">
        <v>31</v>
      </c>
      <c r="F1239" t="s">
        <v>2513</v>
      </c>
      <c r="G1239" t="s">
        <v>2514</v>
      </c>
      <c r="H1239" t="s">
        <v>528</v>
      </c>
      <c r="I1239" t="s">
        <v>575</v>
      </c>
      <c r="J1239" t="s">
        <v>554</v>
      </c>
      <c r="K1239">
        <v>798317</v>
      </c>
      <c r="L1239">
        <v>653</v>
      </c>
      <c r="M1239" t="s">
        <v>682</v>
      </c>
    </row>
    <row r="1240" spans="1:13" x14ac:dyDescent="0.3">
      <c r="A1240" t="str">
        <f t="shared" si="38"/>
        <v>2Wandsworth</v>
      </c>
      <c r="B1240">
        <f t="shared" si="39"/>
        <v>2</v>
      </c>
      <c r="C1240" t="s">
        <v>310</v>
      </c>
      <c r="D1240" t="s">
        <v>648</v>
      </c>
      <c r="E1240">
        <v>33</v>
      </c>
      <c r="F1240" t="s">
        <v>2515</v>
      </c>
      <c r="G1240" t="s">
        <v>2516</v>
      </c>
      <c r="H1240" t="s">
        <v>639</v>
      </c>
      <c r="I1240" t="s">
        <v>653</v>
      </c>
      <c r="J1240" t="s">
        <v>532</v>
      </c>
      <c r="K1240">
        <v>609946</v>
      </c>
      <c r="L1240">
        <v>4</v>
      </c>
      <c r="M1240" t="s">
        <v>654</v>
      </c>
    </row>
    <row r="1241" spans="1:13" x14ac:dyDescent="0.3">
      <c r="A1241" t="str">
        <f t="shared" si="38"/>
        <v>3Wandsworth</v>
      </c>
      <c r="B1241">
        <f t="shared" si="39"/>
        <v>3</v>
      </c>
      <c r="C1241" t="s">
        <v>310</v>
      </c>
      <c r="D1241" t="s">
        <v>648</v>
      </c>
      <c r="E1241">
        <v>33</v>
      </c>
      <c r="F1241" t="s">
        <v>2517</v>
      </c>
      <c r="G1241" t="s">
        <v>2518</v>
      </c>
      <c r="H1241" t="s">
        <v>613</v>
      </c>
      <c r="I1241" t="s">
        <v>601</v>
      </c>
      <c r="J1241" t="s">
        <v>532</v>
      </c>
      <c r="K1241">
        <v>1144217.5</v>
      </c>
      <c r="L1241">
        <v>0</v>
      </c>
      <c r="M1241" t="s">
        <v>660</v>
      </c>
    </row>
    <row r="1242" spans="1:13" x14ac:dyDescent="0.3">
      <c r="A1242" t="str">
        <f t="shared" si="38"/>
        <v>4Wandsworth</v>
      </c>
      <c r="B1242">
        <f t="shared" si="39"/>
        <v>4</v>
      </c>
      <c r="C1242" t="s">
        <v>310</v>
      </c>
      <c r="D1242" t="s">
        <v>648</v>
      </c>
      <c r="E1242">
        <v>34</v>
      </c>
      <c r="F1242" t="s">
        <v>2519</v>
      </c>
      <c r="G1242" t="s">
        <v>2520</v>
      </c>
      <c r="H1242" t="s">
        <v>638</v>
      </c>
      <c r="I1242" t="s">
        <v>618</v>
      </c>
      <c r="J1242" t="s">
        <v>554</v>
      </c>
      <c r="K1242">
        <v>936000</v>
      </c>
      <c r="L1242">
        <v>10</v>
      </c>
      <c r="M1242" t="s">
        <v>663</v>
      </c>
    </row>
    <row r="1243" spans="1:13" x14ac:dyDescent="0.3">
      <c r="A1243" t="str">
        <f t="shared" si="38"/>
        <v>5Wandsworth</v>
      </c>
      <c r="B1243">
        <f t="shared" si="39"/>
        <v>5</v>
      </c>
      <c r="C1243" t="s">
        <v>310</v>
      </c>
      <c r="D1243" t="s">
        <v>648</v>
      </c>
      <c r="E1243">
        <v>35</v>
      </c>
      <c r="F1243" t="s">
        <v>2521</v>
      </c>
      <c r="G1243" t="s">
        <v>2522</v>
      </c>
      <c r="H1243" t="s">
        <v>619</v>
      </c>
      <c r="I1243" t="s">
        <v>563</v>
      </c>
      <c r="J1243" t="s">
        <v>532</v>
      </c>
      <c r="K1243">
        <v>1880602</v>
      </c>
      <c r="L1243">
        <v>83582</v>
      </c>
      <c r="M1243" t="s">
        <v>657</v>
      </c>
    </row>
    <row r="1244" spans="1:13" x14ac:dyDescent="0.3">
      <c r="A1244" t="str">
        <f t="shared" si="38"/>
        <v>6Wandsworth</v>
      </c>
      <c r="B1244">
        <f t="shared" si="39"/>
        <v>6</v>
      </c>
      <c r="C1244" t="s">
        <v>310</v>
      </c>
      <c r="D1244" t="s">
        <v>648</v>
      </c>
      <c r="E1244">
        <v>36</v>
      </c>
      <c r="F1244" t="s">
        <v>2523</v>
      </c>
      <c r="G1244" t="s">
        <v>2522</v>
      </c>
      <c r="H1244" t="s">
        <v>619</v>
      </c>
      <c r="I1244" t="s">
        <v>563</v>
      </c>
      <c r="J1244" t="s">
        <v>554</v>
      </c>
      <c r="K1244">
        <v>35044</v>
      </c>
      <c r="L1244">
        <v>1598</v>
      </c>
      <c r="M1244" t="s">
        <v>657</v>
      </c>
    </row>
    <row r="1245" spans="1:13" x14ac:dyDescent="0.3">
      <c r="A1245" t="str">
        <f t="shared" si="38"/>
        <v>7Wandsworth</v>
      </c>
      <c r="B1245">
        <f t="shared" si="39"/>
        <v>7</v>
      </c>
      <c r="C1245" t="s">
        <v>310</v>
      </c>
      <c r="D1245" t="s">
        <v>648</v>
      </c>
      <c r="E1245">
        <v>37</v>
      </c>
      <c r="F1245" t="s">
        <v>2524</v>
      </c>
      <c r="G1245" t="s">
        <v>2525</v>
      </c>
      <c r="H1245" t="s">
        <v>638</v>
      </c>
      <c r="I1245" t="s">
        <v>595</v>
      </c>
      <c r="J1245" t="s">
        <v>554</v>
      </c>
      <c r="K1245">
        <v>1413873</v>
      </c>
      <c r="L1245">
        <v>50</v>
      </c>
      <c r="M1245" t="s">
        <v>663</v>
      </c>
    </row>
    <row r="1246" spans="1:13" x14ac:dyDescent="0.3">
      <c r="A1246" t="str">
        <f t="shared" si="38"/>
        <v>8Wandsworth</v>
      </c>
      <c r="B1246">
        <f t="shared" si="39"/>
        <v>8</v>
      </c>
      <c r="C1246" t="s">
        <v>310</v>
      </c>
      <c r="D1246" t="s">
        <v>648</v>
      </c>
      <c r="E1246">
        <v>38</v>
      </c>
      <c r="F1246" t="s">
        <v>2526</v>
      </c>
      <c r="G1246" t="s">
        <v>2527</v>
      </c>
      <c r="H1246" t="s">
        <v>613</v>
      </c>
      <c r="I1246" t="s">
        <v>621</v>
      </c>
      <c r="J1246" t="s">
        <v>554</v>
      </c>
      <c r="K1246">
        <v>26415</v>
      </c>
      <c r="L1246">
        <v>0</v>
      </c>
      <c r="M1246" t="s">
        <v>660</v>
      </c>
    </row>
    <row r="1247" spans="1:13" x14ac:dyDescent="0.3">
      <c r="A1247" t="str">
        <f t="shared" si="38"/>
        <v>9Wandsworth</v>
      </c>
      <c r="B1247">
        <f t="shared" si="39"/>
        <v>9</v>
      </c>
      <c r="C1247" t="s">
        <v>310</v>
      </c>
      <c r="D1247" t="s">
        <v>648</v>
      </c>
      <c r="E1247">
        <v>52</v>
      </c>
      <c r="F1247" t="s">
        <v>2528</v>
      </c>
      <c r="G1247" t="s">
        <v>2529</v>
      </c>
      <c r="H1247" t="s">
        <v>571</v>
      </c>
      <c r="I1247" t="s">
        <v>558</v>
      </c>
      <c r="J1247" t="s">
        <v>532</v>
      </c>
      <c r="K1247">
        <v>200965</v>
      </c>
      <c r="L1247">
        <v>338</v>
      </c>
      <c r="M1247" t="s">
        <v>719</v>
      </c>
    </row>
    <row r="1248" spans="1:13" x14ac:dyDescent="0.3">
      <c r="A1248" t="str">
        <f t="shared" si="38"/>
        <v>10Wandsworth</v>
      </c>
      <c r="B1248">
        <f t="shared" si="39"/>
        <v>10</v>
      </c>
      <c r="C1248" t="s">
        <v>310</v>
      </c>
      <c r="D1248" t="s">
        <v>648</v>
      </c>
      <c r="E1248">
        <v>39</v>
      </c>
      <c r="F1248" t="s">
        <v>2530</v>
      </c>
      <c r="G1248" t="s">
        <v>2531</v>
      </c>
      <c r="H1248" t="s">
        <v>528</v>
      </c>
      <c r="I1248" t="s">
        <v>534</v>
      </c>
      <c r="J1248" t="s">
        <v>532</v>
      </c>
      <c r="K1248">
        <v>133105</v>
      </c>
      <c r="L1248">
        <v>490</v>
      </c>
      <c r="M1248" t="s">
        <v>682</v>
      </c>
    </row>
    <row r="1249" spans="1:13" x14ac:dyDescent="0.3">
      <c r="A1249" t="str">
        <f t="shared" si="38"/>
        <v>11Wandsworth</v>
      </c>
      <c r="B1249">
        <f t="shared" si="39"/>
        <v>11</v>
      </c>
      <c r="C1249" t="s">
        <v>310</v>
      </c>
      <c r="D1249" t="s">
        <v>648</v>
      </c>
      <c r="E1249">
        <v>310</v>
      </c>
      <c r="F1249" t="s">
        <v>2532</v>
      </c>
      <c r="G1249" t="s">
        <v>2533</v>
      </c>
      <c r="H1249" t="s">
        <v>619</v>
      </c>
      <c r="I1249" t="s">
        <v>563</v>
      </c>
      <c r="J1249" t="s">
        <v>554</v>
      </c>
      <c r="K1249">
        <v>219477</v>
      </c>
      <c r="L1249">
        <v>9754</v>
      </c>
      <c r="M1249" t="s">
        <v>657</v>
      </c>
    </row>
    <row r="1250" spans="1:13" x14ac:dyDescent="0.3">
      <c r="A1250" t="str">
        <f t="shared" si="38"/>
        <v>12Wandsworth</v>
      </c>
      <c r="B1250">
        <f t="shared" si="39"/>
        <v>12</v>
      </c>
      <c r="C1250" t="s">
        <v>310</v>
      </c>
      <c r="D1250" t="s">
        <v>648</v>
      </c>
      <c r="E1250">
        <v>311</v>
      </c>
      <c r="F1250" t="s">
        <v>2534</v>
      </c>
      <c r="G1250" t="s">
        <v>2535</v>
      </c>
      <c r="H1250" t="s">
        <v>613</v>
      </c>
      <c r="I1250" t="s">
        <v>580</v>
      </c>
      <c r="J1250" t="s">
        <v>554</v>
      </c>
      <c r="K1250">
        <v>195500</v>
      </c>
      <c r="L1250">
        <v>0</v>
      </c>
      <c r="M1250" t="s">
        <v>660</v>
      </c>
    </row>
    <row r="1251" spans="1:13" x14ac:dyDescent="0.3">
      <c r="A1251" t="str">
        <f t="shared" si="38"/>
        <v>1Sefton</v>
      </c>
      <c r="B1251">
        <f t="shared" si="39"/>
        <v>1</v>
      </c>
      <c r="C1251" t="s">
        <v>250</v>
      </c>
      <c r="D1251" t="s">
        <v>686</v>
      </c>
      <c r="E1251">
        <v>49</v>
      </c>
      <c r="F1251" t="s">
        <v>2536</v>
      </c>
      <c r="G1251" t="s">
        <v>2537</v>
      </c>
      <c r="H1251" t="s">
        <v>557</v>
      </c>
      <c r="I1251" t="s">
        <v>653</v>
      </c>
      <c r="J1251" t="s">
        <v>532</v>
      </c>
      <c r="K1251">
        <v>1218229</v>
      </c>
      <c r="L1251">
        <v>0</v>
      </c>
      <c r="M1251" t="s">
        <v>660</v>
      </c>
    </row>
    <row r="1252" spans="1:13" x14ac:dyDescent="0.3">
      <c r="A1252" t="str">
        <f t="shared" si="38"/>
        <v>2Sefton</v>
      </c>
      <c r="B1252">
        <f t="shared" si="39"/>
        <v>2</v>
      </c>
      <c r="C1252" t="s">
        <v>250</v>
      </c>
      <c r="D1252" t="s">
        <v>686</v>
      </c>
      <c r="E1252">
        <v>49</v>
      </c>
      <c r="F1252" t="s">
        <v>2536</v>
      </c>
      <c r="G1252" t="s">
        <v>2538</v>
      </c>
      <c r="H1252" t="s">
        <v>619</v>
      </c>
      <c r="I1252" t="s">
        <v>557</v>
      </c>
      <c r="J1252" t="s">
        <v>532</v>
      </c>
      <c r="K1252">
        <v>1248000</v>
      </c>
      <c r="L1252">
        <v>67150</v>
      </c>
      <c r="M1252" t="s">
        <v>657</v>
      </c>
    </row>
    <row r="1253" spans="1:13" x14ac:dyDescent="0.3">
      <c r="A1253" t="str">
        <f t="shared" si="38"/>
        <v>3Sefton</v>
      </c>
      <c r="B1253">
        <f t="shared" si="39"/>
        <v>3</v>
      </c>
      <c r="C1253" t="s">
        <v>250</v>
      </c>
      <c r="D1253" t="s">
        <v>686</v>
      </c>
      <c r="E1253">
        <v>49</v>
      </c>
      <c r="F1253" t="s">
        <v>2536</v>
      </c>
      <c r="G1253" t="s">
        <v>2539</v>
      </c>
      <c r="H1253" t="s">
        <v>557</v>
      </c>
      <c r="I1253" t="s">
        <v>653</v>
      </c>
      <c r="J1253" t="s">
        <v>532</v>
      </c>
      <c r="K1253">
        <v>1208350</v>
      </c>
      <c r="L1253">
        <v>0</v>
      </c>
      <c r="M1253" t="s">
        <v>660</v>
      </c>
    </row>
    <row r="1254" spans="1:13" x14ac:dyDescent="0.3">
      <c r="A1254" t="str">
        <f t="shared" si="38"/>
        <v>4Sefton</v>
      </c>
      <c r="B1254">
        <f t="shared" si="39"/>
        <v>4</v>
      </c>
      <c r="C1254" t="s">
        <v>250</v>
      </c>
      <c r="D1254" t="s">
        <v>686</v>
      </c>
      <c r="E1254">
        <v>50</v>
      </c>
      <c r="F1254" t="s">
        <v>2540</v>
      </c>
      <c r="G1254" t="s">
        <v>2541</v>
      </c>
      <c r="H1254" t="s">
        <v>630</v>
      </c>
      <c r="I1254" t="s">
        <v>565</v>
      </c>
      <c r="J1254" t="s">
        <v>554</v>
      </c>
      <c r="K1254">
        <v>1291225</v>
      </c>
      <c r="L1254">
        <v>95</v>
      </c>
      <c r="M1254" t="s">
        <v>651</v>
      </c>
    </row>
    <row r="1255" spans="1:13" x14ac:dyDescent="0.3">
      <c r="A1255" t="str">
        <f t="shared" si="38"/>
        <v>5Sefton</v>
      </c>
      <c r="B1255">
        <f t="shared" si="39"/>
        <v>5</v>
      </c>
      <c r="C1255" t="s">
        <v>250</v>
      </c>
      <c r="D1255" t="s">
        <v>686</v>
      </c>
      <c r="E1255">
        <v>50</v>
      </c>
      <c r="F1255" t="s">
        <v>2540</v>
      </c>
      <c r="G1255" t="s">
        <v>2542</v>
      </c>
      <c r="H1255" t="s">
        <v>630</v>
      </c>
      <c r="I1255" t="s">
        <v>565</v>
      </c>
      <c r="J1255" t="s">
        <v>554</v>
      </c>
      <c r="K1255">
        <v>162000</v>
      </c>
      <c r="L1255">
        <v>43</v>
      </c>
      <c r="M1255" t="s">
        <v>651</v>
      </c>
    </row>
    <row r="1256" spans="1:13" x14ac:dyDescent="0.3">
      <c r="A1256" t="str">
        <f t="shared" si="38"/>
        <v>6Sefton</v>
      </c>
      <c r="B1256">
        <f t="shared" si="39"/>
        <v>6</v>
      </c>
      <c r="C1256" t="s">
        <v>250</v>
      </c>
      <c r="D1256" t="s">
        <v>686</v>
      </c>
      <c r="E1256">
        <v>50</v>
      </c>
      <c r="F1256" t="s">
        <v>2540</v>
      </c>
      <c r="G1256" t="s">
        <v>2543</v>
      </c>
      <c r="H1256" t="s">
        <v>613</v>
      </c>
      <c r="I1256" t="s">
        <v>562</v>
      </c>
      <c r="J1256" t="s">
        <v>554</v>
      </c>
      <c r="K1256">
        <v>154000</v>
      </c>
      <c r="L1256" t="s">
        <v>653</v>
      </c>
      <c r="M1256" t="s">
        <v>660</v>
      </c>
    </row>
    <row r="1257" spans="1:13" x14ac:dyDescent="0.3">
      <c r="A1257" t="str">
        <f t="shared" si="38"/>
        <v>7Sefton</v>
      </c>
      <c r="B1257">
        <f t="shared" si="39"/>
        <v>7</v>
      </c>
      <c r="C1257" t="s">
        <v>250</v>
      </c>
      <c r="D1257" t="s">
        <v>686</v>
      </c>
      <c r="E1257">
        <v>50</v>
      </c>
      <c r="F1257" t="s">
        <v>2540</v>
      </c>
      <c r="G1257" t="s">
        <v>2544</v>
      </c>
      <c r="H1257" t="s">
        <v>628</v>
      </c>
      <c r="I1257" t="s">
        <v>542</v>
      </c>
      <c r="J1257" t="s">
        <v>554</v>
      </c>
      <c r="K1257">
        <v>1110928</v>
      </c>
      <c r="L1257" t="s">
        <v>653</v>
      </c>
      <c r="M1257" t="s">
        <v>660</v>
      </c>
    </row>
    <row r="1258" spans="1:13" x14ac:dyDescent="0.3">
      <c r="A1258" t="str">
        <f t="shared" si="38"/>
        <v>1Dorset</v>
      </c>
      <c r="B1258">
        <f t="shared" si="39"/>
        <v>1</v>
      </c>
      <c r="C1258" t="s">
        <v>110</v>
      </c>
      <c r="D1258" t="s">
        <v>722</v>
      </c>
      <c r="E1258">
        <v>38</v>
      </c>
      <c r="F1258" t="s">
        <v>2545</v>
      </c>
      <c r="G1258" t="s">
        <v>2546</v>
      </c>
      <c r="H1258" t="s">
        <v>619</v>
      </c>
      <c r="I1258" t="s">
        <v>541</v>
      </c>
      <c r="J1258" t="s">
        <v>532</v>
      </c>
      <c r="K1258">
        <v>2563700</v>
      </c>
      <c r="L1258">
        <v>300</v>
      </c>
      <c r="M1258" t="s">
        <v>657</v>
      </c>
    </row>
    <row r="1259" spans="1:13" x14ac:dyDescent="0.3">
      <c r="A1259" t="str">
        <f t="shared" si="38"/>
        <v>2Dorset</v>
      </c>
      <c r="B1259">
        <f t="shared" si="39"/>
        <v>2</v>
      </c>
      <c r="C1259" t="s">
        <v>110</v>
      </c>
      <c r="D1259" t="s">
        <v>722</v>
      </c>
      <c r="E1259">
        <v>39</v>
      </c>
      <c r="F1259" t="s">
        <v>2547</v>
      </c>
      <c r="G1259" t="s">
        <v>2548</v>
      </c>
      <c r="H1259" t="s">
        <v>588</v>
      </c>
      <c r="I1259" t="s">
        <v>577</v>
      </c>
      <c r="J1259" t="s">
        <v>532</v>
      </c>
      <c r="K1259">
        <v>345550</v>
      </c>
      <c r="L1259">
        <v>0</v>
      </c>
      <c r="M1259" t="s">
        <v>660</v>
      </c>
    </row>
    <row r="1260" spans="1:13" x14ac:dyDescent="0.3">
      <c r="A1260" t="str">
        <f t="shared" si="38"/>
        <v>3Dorset</v>
      </c>
      <c r="B1260">
        <f t="shared" si="39"/>
        <v>3</v>
      </c>
      <c r="C1260" t="s">
        <v>110</v>
      </c>
      <c r="D1260" t="s">
        <v>722</v>
      </c>
      <c r="E1260">
        <v>44</v>
      </c>
      <c r="F1260" t="s">
        <v>2549</v>
      </c>
      <c r="G1260" t="s">
        <v>2550</v>
      </c>
      <c r="H1260" t="s">
        <v>588</v>
      </c>
      <c r="I1260" t="s">
        <v>577</v>
      </c>
      <c r="J1260" t="s">
        <v>554</v>
      </c>
      <c r="K1260">
        <v>1750000</v>
      </c>
      <c r="L1260">
        <v>0</v>
      </c>
      <c r="M1260" t="s">
        <v>660</v>
      </c>
    </row>
    <row r="1261" spans="1:13" x14ac:dyDescent="0.3">
      <c r="A1261" t="str">
        <f t="shared" si="38"/>
        <v>4Dorset</v>
      </c>
      <c r="B1261">
        <f t="shared" si="39"/>
        <v>4</v>
      </c>
      <c r="C1261" t="s">
        <v>110</v>
      </c>
      <c r="D1261" t="s">
        <v>722</v>
      </c>
      <c r="E1261">
        <v>45</v>
      </c>
      <c r="F1261" t="s">
        <v>2551</v>
      </c>
      <c r="G1261" t="s">
        <v>798</v>
      </c>
      <c r="H1261" t="s">
        <v>613</v>
      </c>
      <c r="I1261" t="s">
        <v>609</v>
      </c>
      <c r="J1261" t="s">
        <v>554</v>
      </c>
      <c r="K1261">
        <v>420000</v>
      </c>
      <c r="L1261">
        <v>0</v>
      </c>
      <c r="M1261" t="s">
        <v>660</v>
      </c>
    </row>
    <row r="1262" spans="1:13" x14ac:dyDescent="0.3">
      <c r="A1262" t="str">
        <f t="shared" si="38"/>
        <v>5Dorset</v>
      </c>
      <c r="B1262">
        <f t="shared" si="39"/>
        <v>5</v>
      </c>
      <c r="C1262" t="s">
        <v>110</v>
      </c>
      <c r="D1262" t="s">
        <v>722</v>
      </c>
      <c r="E1262">
        <v>46</v>
      </c>
      <c r="F1262" t="s">
        <v>2549</v>
      </c>
      <c r="G1262" t="s">
        <v>2552</v>
      </c>
      <c r="H1262" t="s">
        <v>588</v>
      </c>
      <c r="I1262" t="s">
        <v>557</v>
      </c>
      <c r="J1262" t="s">
        <v>554</v>
      </c>
      <c r="K1262">
        <v>1330773</v>
      </c>
      <c r="L1262">
        <v>0</v>
      </c>
      <c r="M1262" t="s">
        <v>660</v>
      </c>
    </row>
    <row r="1263" spans="1:13" x14ac:dyDescent="0.3">
      <c r="A1263" t="str">
        <f t="shared" si="38"/>
        <v>1Richmond upon Thames</v>
      </c>
      <c r="B1263">
        <f t="shared" si="39"/>
        <v>1</v>
      </c>
      <c r="C1263" t="s">
        <v>238</v>
      </c>
      <c r="D1263" t="s">
        <v>648</v>
      </c>
      <c r="E1263">
        <v>32</v>
      </c>
      <c r="F1263" t="s">
        <v>2517</v>
      </c>
      <c r="G1263" t="s">
        <v>2553</v>
      </c>
      <c r="H1263" t="s">
        <v>613</v>
      </c>
      <c r="I1263" t="s">
        <v>601</v>
      </c>
      <c r="J1263" t="s">
        <v>554</v>
      </c>
      <c r="K1263">
        <v>370670</v>
      </c>
      <c r="L1263">
        <v>0</v>
      </c>
      <c r="M1263" t="s">
        <v>660</v>
      </c>
    </row>
    <row r="1264" spans="1:13" x14ac:dyDescent="0.3">
      <c r="A1264" t="str">
        <f t="shared" si="38"/>
        <v>2Richmond upon Thames</v>
      </c>
      <c r="B1264">
        <f t="shared" si="39"/>
        <v>2</v>
      </c>
      <c r="C1264" t="s">
        <v>238</v>
      </c>
      <c r="D1264" t="s">
        <v>648</v>
      </c>
      <c r="E1264">
        <v>33</v>
      </c>
      <c r="F1264" t="s">
        <v>2554</v>
      </c>
      <c r="G1264" t="s">
        <v>2555</v>
      </c>
      <c r="H1264" t="s">
        <v>619</v>
      </c>
      <c r="I1264" t="s">
        <v>581</v>
      </c>
      <c r="J1264" t="s">
        <v>554</v>
      </c>
      <c r="K1264">
        <v>104258.38360000006</v>
      </c>
      <c r="L1264">
        <v>45</v>
      </c>
      <c r="M1264" t="s">
        <v>657</v>
      </c>
    </row>
    <row r="1265" spans="1:13" x14ac:dyDescent="0.3">
      <c r="A1265" t="str">
        <f t="shared" si="38"/>
        <v>3Richmond upon Thames</v>
      </c>
      <c r="B1265">
        <f t="shared" si="39"/>
        <v>3</v>
      </c>
      <c r="C1265" t="s">
        <v>238</v>
      </c>
      <c r="D1265" t="s">
        <v>648</v>
      </c>
      <c r="E1265">
        <v>33</v>
      </c>
      <c r="F1265" t="s">
        <v>2532</v>
      </c>
      <c r="G1265" t="s">
        <v>2533</v>
      </c>
      <c r="H1265" t="s">
        <v>619</v>
      </c>
      <c r="I1265" t="s">
        <v>581</v>
      </c>
      <c r="J1265" t="s">
        <v>554</v>
      </c>
      <c r="K1265">
        <v>202694</v>
      </c>
      <c r="L1265">
        <v>56</v>
      </c>
      <c r="M1265" t="s">
        <v>657</v>
      </c>
    </row>
    <row r="1266" spans="1:13" x14ac:dyDescent="0.3">
      <c r="A1266" t="str">
        <f t="shared" si="38"/>
        <v>4Richmond upon Thames</v>
      </c>
      <c r="B1266">
        <f t="shared" si="39"/>
        <v>4</v>
      </c>
      <c r="C1266" t="s">
        <v>238</v>
      </c>
      <c r="D1266" t="s">
        <v>648</v>
      </c>
      <c r="E1266">
        <v>52</v>
      </c>
      <c r="F1266" t="s">
        <v>2556</v>
      </c>
      <c r="G1266" t="s">
        <v>2557</v>
      </c>
      <c r="H1266" t="s">
        <v>571</v>
      </c>
      <c r="I1266" t="s">
        <v>558</v>
      </c>
      <c r="J1266" t="s">
        <v>532</v>
      </c>
      <c r="K1266">
        <v>118824</v>
      </c>
      <c r="L1266">
        <v>2298</v>
      </c>
      <c r="M1266" t="s">
        <v>719</v>
      </c>
    </row>
    <row r="1267" spans="1:13" x14ac:dyDescent="0.3">
      <c r="A1267" t="str">
        <f t="shared" si="38"/>
        <v>5Richmond upon Thames</v>
      </c>
      <c r="B1267">
        <f t="shared" si="39"/>
        <v>5</v>
      </c>
      <c r="C1267" t="s">
        <v>238</v>
      </c>
      <c r="D1267" t="s">
        <v>648</v>
      </c>
      <c r="E1267">
        <v>72</v>
      </c>
      <c r="F1267" t="s">
        <v>2515</v>
      </c>
      <c r="G1267" t="s">
        <v>2516</v>
      </c>
      <c r="H1267" t="s">
        <v>639</v>
      </c>
      <c r="I1267" t="s">
        <v>653</v>
      </c>
      <c r="J1267" t="s">
        <v>554</v>
      </c>
      <c r="K1267">
        <v>152486</v>
      </c>
      <c r="L1267">
        <v>1</v>
      </c>
      <c r="M1267" t="s">
        <v>654</v>
      </c>
    </row>
    <row r="1268" spans="1:13" x14ac:dyDescent="0.3">
      <c r="A1268" t="str">
        <f t="shared" si="38"/>
        <v>6Richmond upon Thames</v>
      </c>
      <c r="B1268">
        <f t="shared" si="39"/>
        <v>6</v>
      </c>
      <c r="C1268" t="s">
        <v>238</v>
      </c>
      <c r="D1268" t="s">
        <v>648</v>
      </c>
      <c r="E1268">
        <v>35</v>
      </c>
      <c r="F1268" t="s">
        <v>2558</v>
      </c>
      <c r="G1268" t="s">
        <v>2559</v>
      </c>
      <c r="H1268" t="s">
        <v>638</v>
      </c>
      <c r="I1268" t="s">
        <v>618</v>
      </c>
      <c r="J1268" t="s">
        <v>554</v>
      </c>
      <c r="K1268">
        <v>464905</v>
      </c>
      <c r="L1268">
        <v>7</v>
      </c>
      <c r="M1268" t="s">
        <v>663</v>
      </c>
    </row>
    <row r="1269" spans="1:13" x14ac:dyDescent="0.3">
      <c r="A1269" t="str">
        <f t="shared" si="38"/>
        <v>7Richmond upon Thames</v>
      </c>
      <c r="B1269">
        <f t="shared" si="39"/>
        <v>7</v>
      </c>
      <c r="C1269" t="s">
        <v>238</v>
      </c>
      <c r="D1269" t="s">
        <v>648</v>
      </c>
      <c r="E1269">
        <v>36</v>
      </c>
      <c r="F1269" t="s">
        <v>2560</v>
      </c>
      <c r="G1269" t="s">
        <v>2561</v>
      </c>
      <c r="H1269" t="s">
        <v>638</v>
      </c>
      <c r="I1269" t="s">
        <v>557</v>
      </c>
      <c r="J1269" t="s">
        <v>554</v>
      </c>
      <c r="K1269">
        <v>48300</v>
      </c>
      <c r="L1269">
        <v>1</v>
      </c>
      <c r="M1269" t="s">
        <v>663</v>
      </c>
    </row>
    <row r="1270" spans="1:13" x14ac:dyDescent="0.3">
      <c r="A1270" t="str">
        <f t="shared" si="38"/>
        <v>8Richmond upon Thames</v>
      </c>
      <c r="B1270">
        <f t="shared" si="39"/>
        <v>8</v>
      </c>
      <c r="C1270" t="s">
        <v>238</v>
      </c>
      <c r="D1270" t="s">
        <v>648</v>
      </c>
      <c r="E1270">
        <v>37</v>
      </c>
      <c r="F1270" t="s">
        <v>2530</v>
      </c>
      <c r="G1270" t="s">
        <v>2531</v>
      </c>
      <c r="H1270" t="s">
        <v>528</v>
      </c>
      <c r="I1270" t="s">
        <v>534</v>
      </c>
      <c r="J1270" t="s">
        <v>532</v>
      </c>
      <c r="K1270">
        <v>62600</v>
      </c>
      <c r="L1270">
        <v>230</v>
      </c>
      <c r="M1270" t="s">
        <v>682</v>
      </c>
    </row>
    <row r="1271" spans="1:13" x14ac:dyDescent="0.3">
      <c r="A1271" t="str">
        <f t="shared" si="38"/>
        <v>1Trafford</v>
      </c>
      <c r="B1271">
        <f t="shared" si="39"/>
        <v>1</v>
      </c>
      <c r="C1271" t="s">
        <v>302</v>
      </c>
      <c r="D1271" t="s">
        <v>686</v>
      </c>
      <c r="E1271">
        <v>29</v>
      </c>
      <c r="F1271" t="s">
        <v>2562</v>
      </c>
      <c r="G1271" t="s">
        <v>2563</v>
      </c>
      <c r="H1271" t="s">
        <v>638</v>
      </c>
      <c r="I1271" t="s">
        <v>618</v>
      </c>
      <c r="J1271" t="s">
        <v>532</v>
      </c>
      <c r="K1271">
        <v>1000000</v>
      </c>
      <c r="L1271">
        <v>20</v>
      </c>
      <c r="M1271" t="s">
        <v>663</v>
      </c>
    </row>
    <row r="1272" spans="1:13" x14ac:dyDescent="0.3">
      <c r="A1272" t="str">
        <f t="shared" si="38"/>
        <v>2Trafford</v>
      </c>
      <c r="B1272">
        <f t="shared" si="39"/>
        <v>2</v>
      </c>
      <c r="C1272" t="s">
        <v>302</v>
      </c>
      <c r="D1272" t="s">
        <v>686</v>
      </c>
      <c r="E1272">
        <v>31</v>
      </c>
      <c r="F1272" t="s">
        <v>2564</v>
      </c>
      <c r="G1272" t="s">
        <v>2563</v>
      </c>
      <c r="H1272" t="s">
        <v>638</v>
      </c>
      <c r="I1272" t="s">
        <v>618</v>
      </c>
      <c r="J1272" t="s">
        <v>554</v>
      </c>
      <c r="K1272">
        <v>350000</v>
      </c>
      <c r="L1272">
        <v>80</v>
      </c>
      <c r="M1272" t="s">
        <v>663</v>
      </c>
    </row>
    <row r="1273" spans="1:13" x14ac:dyDescent="0.3">
      <c r="A1273" t="str">
        <f t="shared" si="38"/>
        <v>3Trafford</v>
      </c>
      <c r="B1273">
        <f t="shared" si="39"/>
        <v>3</v>
      </c>
      <c r="C1273" t="s">
        <v>302</v>
      </c>
      <c r="D1273" t="s">
        <v>686</v>
      </c>
      <c r="E1273">
        <v>32</v>
      </c>
      <c r="F1273" t="s">
        <v>2565</v>
      </c>
      <c r="G1273" t="s">
        <v>2566</v>
      </c>
      <c r="H1273" t="s">
        <v>638</v>
      </c>
      <c r="I1273" t="s">
        <v>557</v>
      </c>
      <c r="J1273" t="s">
        <v>554</v>
      </c>
      <c r="K1273">
        <v>216000</v>
      </c>
      <c r="L1273">
        <v>20</v>
      </c>
      <c r="M1273" t="s">
        <v>663</v>
      </c>
    </row>
    <row r="1274" spans="1:13" x14ac:dyDescent="0.3">
      <c r="A1274" t="str">
        <f t="shared" si="38"/>
        <v>4Trafford</v>
      </c>
      <c r="B1274">
        <f t="shared" si="39"/>
        <v>4</v>
      </c>
      <c r="C1274" t="s">
        <v>302</v>
      </c>
      <c r="D1274" t="s">
        <v>686</v>
      </c>
      <c r="E1274">
        <v>33</v>
      </c>
      <c r="F1274" t="s">
        <v>2567</v>
      </c>
      <c r="G1274" t="s">
        <v>2568</v>
      </c>
      <c r="H1274" t="s">
        <v>638</v>
      </c>
      <c r="I1274" t="s">
        <v>557</v>
      </c>
      <c r="J1274" t="s">
        <v>554</v>
      </c>
      <c r="K1274">
        <v>115000</v>
      </c>
      <c r="L1274">
        <v>20</v>
      </c>
      <c r="M1274" t="s">
        <v>663</v>
      </c>
    </row>
    <row r="1275" spans="1:13" x14ac:dyDescent="0.3">
      <c r="A1275" t="str">
        <f t="shared" si="38"/>
        <v>5Trafford</v>
      </c>
      <c r="B1275">
        <f t="shared" si="39"/>
        <v>5</v>
      </c>
      <c r="C1275" t="s">
        <v>302</v>
      </c>
      <c r="D1275" t="s">
        <v>686</v>
      </c>
      <c r="E1275">
        <v>44</v>
      </c>
      <c r="F1275" t="s">
        <v>2569</v>
      </c>
      <c r="G1275" t="s">
        <v>2085</v>
      </c>
      <c r="H1275" t="s">
        <v>630</v>
      </c>
      <c r="I1275" t="s">
        <v>602</v>
      </c>
      <c r="J1275" t="s">
        <v>532</v>
      </c>
      <c r="K1275">
        <v>845750</v>
      </c>
      <c r="L1275">
        <v>36</v>
      </c>
      <c r="M1275" t="s">
        <v>651</v>
      </c>
    </row>
    <row r="1276" spans="1:13" x14ac:dyDescent="0.3">
      <c r="A1276" t="str">
        <f t="shared" si="38"/>
        <v>6Trafford</v>
      </c>
      <c r="B1276">
        <f t="shared" si="39"/>
        <v>6</v>
      </c>
      <c r="C1276" t="s">
        <v>302</v>
      </c>
      <c r="D1276" t="s">
        <v>686</v>
      </c>
      <c r="E1276">
        <v>45</v>
      </c>
      <c r="F1276" t="s">
        <v>2570</v>
      </c>
      <c r="G1276" t="s">
        <v>2570</v>
      </c>
      <c r="H1276" t="s">
        <v>557</v>
      </c>
      <c r="J1276" t="s">
        <v>554</v>
      </c>
      <c r="K1276">
        <v>176000</v>
      </c>
      <c r="L1276">
        <v>0</v>
      </c>
      <c r="M1276" t="s">
        <v>660</v>
      </c>
    </row>
    <row r="1277" spans="1:13" x14ac:dyDescent="0.3">
      <c r="A1277" t="str">
        <f t="shared" si="38"/>
        <v>7Trafford</v>
      </c>
      <c r="B1277">
        <f t="shared" si="39"/>
        <v>7</v>
      </c>
      <c r="C1277" t="s">
        <v>302</v>
      </c>
      <c r="D1277" t="s">
        <v>686</v>
      </c>
      <c r="E1277">
        <v>46</v>
      </c>
      <c r="F1277" t="s">
        <v>2571</v>
      </c>
      <c r="G1277" t="s">
        <v>2572</v>
      </c>
      <c r="H1277" t="s">
        <v>588</v>
      </c>
      <c r="I1277" t="s">
        <v>830</v>
      </c>
      <c r="J1277" t="s">
        <v>554</v>
      </c>
      <c r="K1277">
        <v>277000</v>
      </c>
      <c r="L1277">
        <v>0</v>
      </c>
      <c r="M1277" t="s">
        <v>660</v>
      </c>
    </row>
    <row r="1278" spans="1:13" x14ac:dyDescent="0.3">
      <c r="A1278" t="str">
        <f t="shared" si="38"/>
        <v>8Trafford</v>
      </c>
      <c r="B1278">
        <f t="shared" si="39"/>
        <v>8</v>
      </c>
      <c r="C1278" t="s">
        <v>302</v>
      </c>
      <c r="D1278" t="s">
        <v>686</v>
      </c>
      <c r="E1278">
        <v>47</v>
      </c>
      <c r="F1278" t="s">
        <v>2573</v>
      </c>
      <c r="G1278" t="s">
        <v>2574</v>
      </c>
      <c r="H1278" t="s">
        <v>557</v>
      </c>
      <c r="J1278" t="s">
        <v>554</v>
      </c>
      <c r="K1278">
        <v>286000</v>
      </c>
      <c r="L1278">
        <v>0</v>
      </c>
      <c r="M1278" t="s">
        <v>660</v>
      </c>
    </row>
    <row r="1279" spans="1:13" x14ac:dyDescent="0.3">
      <c r="A1279" t="str">
        <f t="shared" si="38"/>
        <v>9Trafford</v>
      </c>
      <c r="B1279">
        <f t="shared" si="39"/>
        <v>9</v>
      </c>
      <c r="C1279" t="s">
        <v>302</v>
      </c>
      <c r="D1279" t="s">
        <v>686</v>
      </c>
      <c r="E1279">
        <v>48</v>
      </c>
      <c r="F1279" t="s">
        <v>2575</v>
      </c>
      <c r="G1279" t="s">
        <v>2576</v>
      </c>
      <c r="H1279" t="s">
        <v>613</v>
      </c>
      <c r="I1279" t="s">
        <v>591</v>
      </c>
      <c r="J1279" t="s">
        <v>554</v>
      </c>
      <c r="K1279">
        <v>75000</v>
      </c>
      <c r="L1279">
        <v>0</v>
      </c>
      <c r="M1279" t="s">
        <v>660</v>
      </c>
    </row>
    <row r="1280" spans="1:13" x14ac:dyDescent="0.3">
      <c r="A1280" t="str">
        <f t="shared" si="38"/>
        <v>10Trafford</v>
      </c>
      <c r="B1280">
        <f t="shared" si="39"/>
        <v>10</v>
      </c>
      <c r="C1280" t="s">
        <v>302</v>
      </c>
      <c r="D1280" t="s">
        <v>686</v>
      </c>
      <c r="E1280">
        <v>49</v>
      </c>
      <c r="F1280" t="s">
        <v>1246</v>
      </c>
      <c r="G1280" t="s">
        <v>2577</v>
      </c>
      <c r="H1280" t="s">
        <v>613</v>
      </c>
      <c r="I1280" t="s">
        <v>591</v>
      </c>
      <c r="J1280" t="s">
        <v>554</v>
      </c>
      <c r="K1280">
        <v>423000</v>
      </c>
      <c r="L1280">
        <v>0</v>
      </c>
      <c r="M1280" t="s">
        <v>660</v>
      </c>
    </row>
    <row r="1281" spans="1:13" x14ac:dyDescent="0.3">
      <c r="A1281" t="str">
        <f t="shared" si="38"/>
        <v>11Trafford</v>
      </c>
      <c r="B1281">
        <f t="shared" si="39"/>
        <v>11</v>
      </c>
      <c r="C1281" t="s">
        <v>302</v>
      </c>
      <c r="D1281" t="s">
        <v>686</v>
      </c>
      <c r="E1281">
        <v>50</v>
      </c>
      <c r="F1281" t="s">
        <v>1246</v>
      </c>
      <c r="G1281" t="s">
        <v>2577</v>
      </c>
      <c r="H1281" t="s">
        <v>613</v>
      </c>
      <c r="I1281" t="s">
        <v>591</v>
      </c>
      <c r="J1281" t="s">
        <v>532</v>
      </c>
      <c r="K1281">
        <v>76000</v>
      </c>
      <c r="L1281">
        <v>0</v>
      </c>
      <c r="M1281" t="s">
        <v>660</v>
      </c>
    </row>
    <row r="1282" spans="1:13" x14ac:dyDescent="0.3">
      <c r="A1282" t="str">
        <f t="shared" si="38"/>
        <v>1Oldham</v>
      </c>
      <c r="B1282">
        <f t="shared" si="39"/>
        <v>1</v>
      </c>
      <c r="C1282" t="s">
        <v>222</v>
      </c>
      <c r="D1282" t="s">
        <v>686</v>
      </c>
      <c r="E1282">
        <v>40</v>
      </c>
      <c r="F1282" t="s">
        <v>532</v>
      </c>
      <c r="G1282" t="s">
        <v>2578</v>
      </c>
      <c r="H1282" t="s">
        <v>528</v>
      </c>
      <c r="I1282" t="s">
        <v>575</v>
      </c>
      <c r="J1282" t="s">
        <v>532</v>
      </c>
      <c r="K1282">
        <v>300000</v>
      </c>
      <c r="L1282">
        <v>1200</v>
      </c>
      <c r="M1282" t="s">
        <v>682</v>
      </c>
    </row>
    <row r="1283" spans="1:13" x14ac:dyDescent="0.3">
      <c r="A1283" t="str">
        <f t="shared" ref="A1283:A1346" si="40">B1283&amp;C1283</f>
        <v>2Oldham</v>
      </c>
      <c r="B1283">
        <f t="shared" ref="B1283:B1346" si="41">IF(C1283=C1282, B1282+1, 1)</f>
        <v>2</v>
      </c>
      <c r="C1283" t="s">
        <v>222</v>
      </c>
      <c r="D1283" t="s">
        <v>686</v>
      </c>
      <c r="E1283">
        <v>42</v>
      </c>
      <c r="F1283" t="s">
        <v>532</v>
      </c>
      <c r="G1283" t="s">
        <v>2579</v>
      </c>
      <c r="H1283" t="s">
        <v>557</v>
      </c>
      <c r="I1283" t="s">
        <v>653</v>
      </c>
      <c r="J1283" t="s">
        <v>532</v>
      </c>
      <c r="K1283">
        <v>100000</v>
      </c>
      <c r="L1283">
        <v>360</v>
      </c>
      <c r="M1283" t="s">
        <v>660</v>
      </c>
    </row>
    <row r="1284" spans="1:13" x14ac:dyDescent="0.3">
      <c r="A1284" t="str">
        <f t="shared" si="40"/>
        <v>3Oldham</v>
      </c>
      <c r="B1284">
        <f t="shared" si="41"/>
        <v>3</v>
      </c>
      <c r="C1284" t="s">
        <v>222</v>
      </c>
      <c r="D1284" t="s">
        <v>686</v>
      </c>
      <c r="E1284">
        <v>43</v>
      </c>
      <c r="F1284" t="s">
        <v>532</v>
      </c>
      <c r="G1284" t="s">
        <v>2580</v>
      </c>
      <c r="H1284" t="s">
        <v>638</v>
      </c>
      <c r="I1284" t="s">
        <v>612</v>
      </c>
      <c r="J1284" t="s">
        <v>532</v>
      </c>
      <c r="K1284">
        <v>426037</v>
      </c>
      <c r="L1284">
        <v>0</v>
      </c>
      <c r="M1284" t="s">
        <v>663</v>
      </c>
    </row>
    <row r="1285" spans="1:13" x14ac:dyDescent="0.3">
      <c r="A1285" t="str">
        <f t="shared" si="40"/>
        <v>4Oldham</v>
      </c>
      <c r="B1285">
        <f t="shared" si="41"/>
        <v>4</v>
      </c>
      <c r="C1285" t="s">
        <v>222</v>
      </c>
      <c r="D1285" t="s">
        <v>686</v>
      </c>
      <c r="E1285">
        <v>44</v>
      </c>
      <c r="F1285" t="s">
        <v>532</v>
      </c>
      <c r="G1285" t="s">
        <v>2581</v>
      </c>
      <c r="H1285" t="s">
        <v>619</v>
      </c>
      <c r="I1285" t="s">
        <v>592</v>
      </c>
      <c r="J1285" t="s">
        <v>532</v>
      </c>
      <c r="K1285">
        <v>60000</v>
      </c>
      <c r="L1285">
        <v>5700</v>
      </c>
      <c r="M1285" t="s">
        <v>657</v>
      </c>
    </row>
    <row r="1286" spans="1:13" x14ac:dyDescent="0.3">
      <c r="A1286" t="str">
        <f t="shared" si="40"/>
        <v>5Oldham</v>
      </c>
      <c r="B1286">
        <f t="shared" si="41"/>
        <v>5</v>
      </c>
      <c r="C1286" t="s">
        <v>222</v>
      </c>
      <c r="D1286" t="s">
        <v>686</v>
      </c>
      <c r="E1286">
        <v>45</v>
      </c>
      <c r="F1286" t="s">
        <v>532</v>
      </c>
      <c r="G1286" t="s">
        <v>2582</v>
      </c>
      <c r="H1286" t="s">
        <v>638</v>
      </c>
      <c r="I1286" t="s">
        <v>557</v>
      </c>
      <c r="J1286" t="s">
        <v>532</v>
      </c>
      <c r="K1286">
        <v>1728109</v>
      </c>
      <c r="L1286">
        <v>30</v>
      </c>
      <c r="M1286" t="s">
        <v>663</v>
      </c>
    </row>
    <row r="1287" spans="1:13" x14ac:dyDescent="0.3">
      <c r="A1287" t="str">
        <f t="shared" si="40"/>
        <v>6Oldham</v>
      </c>
      <c r="B1287">
        <f t="shared" si="41"/>
        <v>6</v>
      </c>
      <c r="C1287" t="s">
        <v>222</v>
      </c>
      <c r="D1287" t="s">
        <v>686</v>
      </c>
      <c r="E1287">
        <v>47</v>
      </c>
      <c r="F1287" t="s">
        <v>554</v>
      </c>
      <c r="G1287" t="s">
        <v>2583</v>
      </c>
      <c r="H1287" t="s">
        <v>613</v>
      </c>
      <c r="I1287" t="s">
        <v>591</v>
      </c>
      <c r="J1287" t="s">
        <v>554</v>
      </c>
      <c r="K1287">
        <v>600000</v>
      </c>
      <c r="L1287">
        <v>4</v>
      </c>
      <c r="M1287" t="s">
        <v>660</v>
      </c>
    </row>
    <row r="1288" spans="1:13" x14ac:dyDescent="0.3">
      <c r="A1288" t="str">
        <f t="shared" si="40"/>
        <v>7Oldham</v>
      </c>
      <c r="B1288">
        <f t="shared" si="41"/>
        <v>7</v>
      </c>
      <c r="C1288" t="s">
        <v>222</v>
      </c>
      <c r="D1288" t="s">
        <v>686</v>
      </c>
      <c r="E1288">
        <v>54</v>
      </c>
      <c r="F1288" t="s">
        <v>554</v>
      </c>
      <c r="G1288" t="s">
        <v>2584</v>
      </c>
      <c r="H1288" t="s">
        <v>638</v>
      </c>
      <c r="I1288" t="s">
        <v>612</v>
      </c>
      <c r="J1288" t="s">
        <v>554</v>
      </c>
      <c r="K1288">
        <v>418765</v>
      </c>
      <c r="L1288">
        <v>100</v>
      </c>
      <c r="M1288" t="s">
        <v>663</v>
      </c>
    </row>
    <row r="1289" spans="1:13" x14ac:dyDescent="0.3">
      <c r="A1289" t="str">
        <f t="shared" si="40"/>
        <v>8Oldham</v>
      </c>
      <c r="B1289">
        <f t="shared" si="41"/>
        <v>8</v>
      </c>
      <c r="C1289" t="s">
        <v>222</v>
      </c>
      <c r="D1289" t="s">
        <v>686</v>
      </c>
      <c r="E1289">
        <v>56</v>
      </c>
      <c r="F1289" t="s">
        <v>2585</v>
      </c>
      <c r="G1289" t="s">
        <v>2586</v>
      </c>
      <c r="H1289" t="s">
        <v>632</v>
      </c>
      <c r="J1289" t="s">
        <v>554</v>
      </c>
      <c r="K1289">
        <v>300000</v>
      </c>
      <c r="L1289">
        <v>0</v>
      </c>
      <c r="M1289" t="s">
        <v>660</v>
      </c>
    </row>
    <row r="1290" spans="1:13" x14ac:dyDescent="0.3">
      <c r="A1290" t="str">
        <f t="shared" si="40"/>
        <v>9Oldham</v>
      </c>
      <c r="B1290">
        <f t="shared" si="41"/>
        <v>9</v>
      </c>
      <c r="C1290" t="s">
        <v>222</v>
      </c>
      <c r="D1290" t="s">
        <v>686</v>
      </c>
      <c r="E1290">
        <v>57</v>
      </c>
      <c r="F1290" t="s">
        <v>2587</v>
      </c>
      <c r="G1290" t="s">
        <v>2588</v>
      </c>
      <c r="H1290" t="s">
        <v>588</v>
      </c>
      <c r="I1290" t="s">
        <v>577</v>
      </c>
      <c r="J1290" t="s">
        <v>554</v>
      </c>
      <c r="K1290">
        <v>67238</v>
      </c>
      <c r="L1290">
        <v>0</v>
      </c>
      <c r="M1290" t="s">
        <v>660</v>
      </c>
    </row>
    <row r="1291" spans="1:13" x14ac:dyDescent="0.3">
      <c r="A1291" t="str">
        <f t="shared" si="40"/>
        <v>10Oldham</v>
      </c>
      <c r="B1291">
        <f t="shared" si="41"/>
        <v>10</v>
      </c>
      <c r="C1291" t="s">
        <v>222</v>
      </c>
      <c r="D1291" t="s">
        <v>686</v>
      </c>
      <c r="E1291">
        <v>58</v>
      </c>
      <c r="F1291" t="s">
        <v>2589</v>
      </c>
      <c r="G1291" t="s">
        <v>2589</v>
      </c>
      <c r="H1291" t="s">
        <v>588</v>
      </c>
      <c r="I1291" t="s">
        <v>577</v>
      </c>
      <c r="J1291" t="s">
        <v>554</v>
      </c>
      <c r="K1291">
        <v>113414.428</v>
      </c>
      <c r="L1291">
        <v>0</v>
      </c>
      <c r="M1291" t="s">
        <v>660</v>
      </c>
    </row>
    <row r="1292" spans="1:13" x14ac:dyDescent="0.3">
      <c r="A1292" t="str">
        <f t="shared" si="40"/>
        <v>11Oldham</v>
      </c>
      <c r="B1292">
        <f t="shared" si="41"/>
        <v>11</v>
      </c>
      <c r="C1292" t="s">
        <v>222</v>
      </c>
      <c r="D1292" t="s">
        <v>686</v>
      </c>
      <c r="E1292">
        <v>59</v>
      </c>
      <c r="F1292" t="s">
        <v>2590</v>
      </c>
      <c r="G1292" t="s">
        <v>2591</v>
      </c>
      <c r="H1292" t="s">
        <v>613</v>
      </c>
      <c r="I1292" t="s">
        <v>601</v>
      </c>
      <c r="J1292" t="s">
        <v>554</v>
      </c>
      <c r="K1292">
        <v>126478</v>
      </c>
      <c r="L1292">
        <v>0</v>
      </c>
      <c r="M1292" t="s">
        <v>660</v>
      </c>
    </row>
    <row r="1293" spans="1:13" x14ac:dyDescent="0.3">
      <c r="A1293" t="str">
        <f t="shared" si="40"/>
        <v>12Oldham</v>
      </c>
      <c r="B1293">
        <f t="shared" si="41"/>
        <v>12</v>
      </c>
      <c r="C1293" t="s">
        <v>222</v>
      </c>
      <c r="D1293" t="s">
        <v>686</v>
      </c>
      <c r="E1293">
        <v>60</v>
      </c>
      <c r="F1293" t="s">
        <v>2592</v>
      </c>
      <c r="G1293" t="s">
        <v>2593</v>
      </c>
      <c r="H1293" t="s">
        <v>557</v>
      </c>
      <c r="J1293" t="s">
        <v>554</v>
      </c>
      <c r="K1293">
        <v>350000</v>
      </c>
      <c r="L1293">
        <v>0</v>
      </c>
      <c r="M1293" t="s">
        <v>660</v>
      </c>
    </row>
    <row r="1294" spans="1:13" x14ac:dyDescent="0.3">
      <c r="A1294" t="str">
        <f t="shared" si="40"/>
        <v>13Oldham</v>
      </c>
      <c r="B1294">
        <f t="shared" si="41"/>
        <v>13</v>
      </c>
      <c r="C1294" t="s">
        <v>222</v>
      </c>
      <c r="D1294" t="s">
        <v>686</v>
      </c>
      <c r="E1294">
        <v>61</v>
      </c>
      <c r="F1294" t="s">
        <v>2594</v>
      </c>
      <c r="G1294" t="s">
        <v>1233</v>
      </c>
      <c r="H1294" t="s">
        <v>557</v>
      </c>
      <c r="J1294" t="s">
        <v>554</v>
      </c>
      <c r="K1294">
        <v>300000</v>
      </c>
      <c r="L1294">
        <v>0</v>
      </c>
      <c r="M1294" t="s">
        <v>660</v>
      </c>
    </row>
    <row r="1295" spans="1:13" x14ac:dyDescent="0.3">
      <c r="A1295" t="str">
        <f t="shared" si="40"/>
        <v>1Bournemouth, Christchurch and Poole</v>
      </c>
      <c r="B1295">
        <f t="shared" si="41"/>
        <v>1</v>
      </c>
      <c r="C1295" t="s">
        <v>58</v>
      </c>
      <c r="D1295" t="s">
        <v>722</v>
      </c>
      <c r="E1295">
        <v>51</v>
      </c>
      <c r="F1295" t="s">
        <v>2595</v>
      </c>
      <c r="G1295" t="s">
        <v>2596</v>
      </c>
      <c r="H1295" t="s">
        <v>636</v>
      </c>
      <c r="I1295" t="s">
        <v>557</v>
      </c>
      <c r="J1295" t="s">
        <v>554</v>
      </c>
      <c r="K1295">
        <v>1006940</v>
      </c>
      <c r="L1295" t="s">
        <v>653</v>
      </c>
      <c r="M1295" t="s">
        <v>660</v>
      </c>
    </row>
    <row r="1296" spans="1:13" x14ac:dyDescent="0.3">
      <c r="A1296" t="str">
        <f t="shared" si="40"/>
        <v>2Bournemouth, Christchurch and Poole</v>
      </c>
      <c r="B1296">
        <f t="shared" si="41"/>
        <v>2</v>
      </c>
      <c r="C1296" t="s">
        <v>58</v>
      </c>
      <c r="D1296" t="s">
        <v>722</v>
      </c>
      <c r="E1296">
        <v>52</v>
      </c>
      <c r="F1296" t="s">
        <v>2595</v>
      </c>
      <c r="G1296" t="s">
        <v>2596</v>
      </c>
      <c r="H1296" t="s">
        <v>630</v>
      </c>
      <c r="I1296" t="s">
        <v>565</v>
      </c>
      <c r="J1296" t="s">
        <v>554</v>
      </c>
      <c r="K1296">
        <v>1988379</v>
      </c>
      <c r="L1296">
        <v>18</v>
      </c>
      <c r="M1296" t="s">
        <v>651</v>
      </c>
    </row>
    <row r="1297" spans="1:13" x14ac:dyDescent="0.3">
      <c r="A1297" t="str">
        <f t="shared" si="40"/>
        <v>3Bournemouth, Christchurch and Poole</v>
      </c>
      <c r="B1297">
        <f t="shared" si="41"/>
        <v>3</v>
      </c>
      <c r="C1297" t="s">
        <v>58</v>
      </c>
      <c r="D1297" t="s">
        <v>722</v>
      </c>
      <c r="E1297">
        <v>54</v>
      </c>
      <c r="F1297" t="s">
        <v>2595</v>
      </c>
      <c r="G1297" t="s">
        <v>2596</v>
      </c>
      <c r="H1297" t="s">
        <v>588</v>
      </c>
      <c r="I1297" t="s">
        <v>557</v>
      </c>
      <c r="J1297" t="s">
        <v>554</v>
      </c>
      <c r="K1297">
        <v>505454</v>
      </c>
      <c r="L1297" t="s">
        <v>653</v>
      </c>
      <c r="M1297" t="s">
        <v>660</v>
      </c>
    </row>
    <row r="1298" spans="1:13" x14ac:dyDescent="0.3">
      <c r="A1298" t="str">
        <f t="shared" si="40"/>
        <v>4Bournemouth, Christchurch and Poole</v>
      </c>
      <c r="B1298">
        <f t="shared" si="41"/>
        <v>4</v>
      </c>
      <c r="C1298" t="s">
        <v>58</v>
      </c>
      <c r="D1298" t="s">
        <v>722</v>
      </c>
      <c r="E1298">
        <v>55</v>
      </c>
      <c r="F1298" t="s">
        <v>2595</v>
      </c>
      <c r="G1298" t="s">
        <v>2597</v>
      </c>
      <c r="H1298" t="s">
        <v>613</v>
      </c>
      <c r="I1298" t="s">
        <v>540</v>
      </c>
      <c r="J1298" t="s">
        <v>532</v>
      </c>
      <c r="K1298">
        <v>107000</v>
      </c>
      <c r="L1298">
        <v>0</v>
      </c>
      <c r="M1298" t="s">
        <v>660</v>
      </c>
    </row>
    <row r="1299" spans="1:13" x14ac:dyDescent="0.3">
      <c r="A1299" t="str">
        <f t="shared" si="40"/>
        <v>5Bournemouth, Christchurch and Poole</v>
      </c>
      <c r="B1299">
        <f t="shared" si="41"/>
        <v>5</v>
      </c>
      <c r="C1299" t="s">
        <v>58</v>
      </c>
      <c r="D1299" t="s">
        <v>722</v>
      </c>
      <c r="E1299">
        <v>56</v>
      </c>
      <c r="F1299" t="s">
        <v>2595</v>
      </c>
      <c r="G1299" t="s">
        <v>2598</v>
      </c>
      <c r="H1299" t="s">
        <v>557</v>
      </c>
      <c r="J1299" t="s">
        <v>532</v>
      </c>
      <c r="K1299">
        <v>251000</v>
      </c>
      <c r="L1299">
        <v>0</v>
      </c>
      <c r="M1299" t="s">
        <v>660</v>
      </c>
    </row>
    <row r="1300" spans="1:13" x14ac:dyDescent="0.3">
      <c r="A1300" t="str">
        <f t="shared" si="40"/>
        <v>6Bournemouth, Christchurch and Poole</v>
      </c>
      <c r="B1300">
        <f t="shared" si="41"/>
        <v>6</v>
      </c>
      <c r="C1300" t="s">
        <v>58</v>
      </c>
      <c r="D1300" t="s">
        <v>722</v>
      </c>
      <c r="E1300">
        <v>57</v>
      </c>
      <c r="F1300" t="s">
        <v>2595</v>
      </c>
      <c r="G1300" t="s">
        <v>2599</v>
      </c>
      <c r="H1300" t="s">
        <v>638</v>
      </c>
      <c r="I1300" t="s">
        <v>595</v>
      </c>
      <c r="J1300" t="s">
        <v>532</v>
      </c>
      <c r="K1300">
        <v>2782153</v>
      </c>
      <c r="L1300">
        <v>20</v>
      </c>
      <c r="M1300" t="s">
        <v>663</v>
      </c>
    </row>
    <row r="1301" spans="1:13" x14ac:dyDescent="0.3">
      <c r="A1301" t="str">
        <f t="shared" si="40"/>
        <v>1Redcar and Cleveland</v>
      </c>
      <c r="B1301">
        <f t="shared" si="41"/>
        <v>1</v>
      </c>
      <c r="C1301" t="s">
        <v>236</v>
      </c>
      <c r="D1301" t="s">
        <v>729</v>
      </c>
      <c r="E1301">
        <v>43</v>
      </c>
      <c r="F1301" t="s">
        <v>2600</v>
      </c>
      <c r="G1301" t="s">
        <v>2601</v>
      </c>
      <c r="H1301" t="s">
        <v>630</v>
      </c>
      <c r="I1301" t="s">
        <v>610</v>
      </c>
      <c r="J1301" t="s">
        <v>532</v>
      </c>
      <c r="K1301">
        <v>1229478</v>
      </c>
      <c r="L1301">
        <v>128</v>
      </c>
      <c r="M1301" t="s">
        <v>651</v>
      </c>
    </row>
    <row r="1302" spans="1:13" x14ac:dyDescent="0.3">
      <c r="A1302" t="str">
        <f t="shared" si="40"/>
        <v>2Redcar and Cleveland</v>
      </c>
      <c r="B1302">
        <f t="shared" si="41"/>
        <v>2</v>
      </c>
      <c r="C1302" t="s">
        <v>236</v>
      </c>
      <c r="D1302" t="s">
        <v>729</v>
      </c>
      <c r="E1302">
        <v>53</v>
      </c>
      <c r="F1302" t="s">
        <v>2600</v>
      </c>
      <c r="G1302" t="s">
        <v>2601</v>
      </c>
      <c r="H1302" t="s">
        <v>630</v>
      </c>
      <c r="I1302" t="s">
        <v>610</v>
      </c>
      <c r="J1302" t="s">
        <v>554</v>
      </c>
      <c r="K1302">
        <v>131057</v>
      </c>
      <c r="L1302">
        <v>13</v>
      </c>
      <c r="M1302" t="s">
        <v>651</v>
      </c>
    </row>
    <row r="1303" spans="1:13" x14ac:dyDescent="0.3">
      <c r="A1303" t="str">
        <f t="shared" si="40"/>
        <v>3Redcar and Cleveland</v>
      </c>
      <c r="B1303">
        <f t="shared" si="41"/>
        <v>3</v>
      </c>
      <c r="C1303" t="s">
        <v>236</v>
      </c>
      <c r="D1303" t="s">
        <v>729</v>
      </c>
      <c r="E1303">
        <v>54</v>
      </c>
      <c r="F1303" t="s">
        <v>2602</v>
      </c>
      <c r="G1303" t="s">
        <v>2603</v>
      </c>
      <c r="H1303" t="s">
        <v>631</v>
      </c>
      <c r="I1303" t="s">
        <v>584</v>
      </c>
      <c r="J1303" t="s">
        <v>554</v>
      </c>
      <c r="K1303">
        <v>15532</v>
      </c>
      <c r="L1303">
        <v>24</v>
      </c>
      <c r="M1303" t="s">
        <v>525</v>
      </c>
    </row>
    <row r="1304" spans="1:13" x14ac:dyDescent="0.3">
      <c r="A1304" t="str">
        <f t="shared" si="40"/>
        <v>4Redcar and Cleveland</v>
      </c>
      <c r="B1304">
        <f t="shared" si="41"/>
        <v>4</v>
      </c>
      <c r="C1304" t="s">
        <v>236</v>
      </c>
      <c r="D1304" t="s">
        <v>729</v>
      </c>
      <c r="E1304">
        <v>55</v>
      </c>
      <c r="F1304" t="s">
        <v>2604</v>
      </c>
      <c r="G1304" t="s">
        <v>2605</v>
      </c>
      <c r="H1304" t="s">
        <v>613</v>
      </c>
      <c r="I1304" t="s">
        <v>580</v>
      </c>
      <c r="J1304" t="s">
        <v>554</v>
      </c>
      <c r="K1304">
        <v>48500</v>
      </c>
      <c r="L1304">
        <v>0</v>
      </c>
      <c r="M1304" t="s">
        <v>660</v>
      </c>
    </row>
    <row r="1305" spans="1:13" x14ac:dyDescent="0.3">
      <c r="A1305" t="str">
        <f t="shared" si="40"/>
        <v>5Redcar and Cleveland</v>
      </c>
      <c r="B1305">
        <f t="shared" si="41"/>
        <v>5</v>
      </c>
      <c r="C1305" t="s">
        <v>236</v>
      </c>
      <c r="D1305" t="s">
        <v>729</v>
      </c>
      <c r="E1305">
        <v>56</v>
      </c>
      <c r="F1305" t="s">
        <v>2606</v>
      </c>
      <c r="G1305" t="s">
        <v>2607</v>
      </c>
      <c r="H1305" t="s">
        <v>639</v>
      </c>
      <c r="I1305" t="s">
        <v>653</v>
      </c>
      <c r="J1305" t="s">
        <v>554</v>
      </c>
      <c r="K1305">
        <v>44976</v>
      </c>
      <c r="L1305" t="s">
        <v>653</v>
      </c>
      <c r="M1305" t="s">
        <v>654</v>
      </c>
    </row>
    <row r="1306" spans="1:13" x14ac:dyDescent="0.3">
      <c r="A1306" t="str">
        <f t="shared" si="40"/>
        <v>6Redcar and Cleveland</v>
      </c>
      <c r="B1306">
        <f t="shared" si="41"/>
        <v>6</v>
      </c>
      <c r="C1306" t="s">
        <v>236</v>
      </c>
      <c r="D1306" t="s">
        <v>729</v>
      </c>
      <c r="E1306">
        <v>58</v>
      </c>
      <c r="F1306" t="s">
        <v>2608</v>
      </c>
      <c r="G1306" t="s">
        <v>2609</v>
      </c>
      <c r="H1306" t="s">
        <v>528</v>
      </c>
      <c r="I1306" t="s">
        <v>575</v>
      </c>
      <c r="J1306" t="s">
        <v>554</v>
      </c>
      <c r="K1306">
        <v>77321</v>
      </c>
      <c r="L1306">
        <v>348</v>
      </c>
      <c r="M1306" t="s">
        <v>682</v>
      </c>
    </row>
    <row r="1307" spans="1:13" x14ac:dyDescent="0.3">
      <c r="A1307" t="str">
        <f t="shared" si="40"/>
        <v>7Redcar and Cleveland</v>
      </c>
      <c r="B1307">
        <f t="shared" si="41"/>
        <v>7</v>
      </c>
      <c r="C1307" t="s">
        <v>236</v>
      </c>
      <c r="D1307" t="s">
        <v>729</v>
      </c>
      <c r="E1307">
        <v>59</v>
      </c>
      <c r="F1307" t="s">
        <v>2610</v>
      </c>
      <c r="G1307" t="s">
        <v>2611</v>
      </c>
      <c r="H1307" t="s">
        <v>613</v>
      </c>
      <c r="I1307" t="s">
        <v>580</v>
      </c>
      <c r="J1307" t="s">
        <v>554</v>
      </c>
      <c r="K1307">
        <v>13943</v>
      </c>
      <c r="L1307">
        <v>0</v>
      </c>
      <c r="M1307" t="s">
        <v>660</v>
      </c>
    </row>
    <row r="1308" spans="1:13" x14ac:dyDescent="0.3">
      <c r="A1308" t="str">
        <f t="shared" si="40"/>
        <v>8Redcar and Cleveland</v>
      </c>
      <c r="B1308">
        <f t="shared" si="41"/>
        <v>8</v>
      </c>
      <c r="C1308" t="s">
        <v>236</v>
      </c>
      <c r="D1308" t="s">
        <v>729</v>
      </c>
      <c r="E1308">
        <v>60</v>
      </c>
      <c r="F1308" t="s">
        <v>2612</v>
      </c>
      <c r="G1308" t="s">
        <v>2613</v>
      </c>
      <c r="H1308" t="s">
        <v>613</v>
      </c>
      <c r="I1308" t="s">
        <v>621</v>
      </c>
      <c r="J1308" t="s">
        <v>554</v>
      </c>
      <c r="K1308">
        <v>25950</v>
      </c>
      <c r="L1308">
        <v>0</v>
      </c>
      <c r="M1308" t="s">
        <v>660</v>
      </c>
    </row>
    <row r="1309" spans="1:13" x14ac:dyDescent="0.3">
      <c r="A1309" t="str">
        <f t="shared" si="40"/>
        <v>9Redcar and Cleveland</v>
      </c>
      <c r="B1309">
        <f t="shared" si="41"/>
        <v>9</v>
      </c>
      <c r="C1309" t="s">
        <v>236</v>
      </c>
      <c r="D1309" t="s">
        <v>729</v>
      </c>
      <c r="E1309">
        <v>61</v>
      </c>
      <c r="F1309" t="s">
        <v>1800</v>
      </c>
      <c r="G1309" t="s">
        <v>2614</v>
      </c>
      <c r="H1309" t="s">
        <v>557</v>
      </c>
      <c r="I1309" t="s">
        <v>653</v>
      </c>
      <c r="J1309" t="s">
        <v>554</v>
      </c>
      <c r="K1309">
        <v>124000</v>
      </c>
      <c r="L1309">
        <v>0</v>
      </c>
      <c r="M1309" t="s">
        <v>660</v>
      </c>
    </row>
    <row r="1310" spans="1:13" x14ac:dyDescent="0.3">
      <c r="A1310" t="str">
        <f t="shared" si="40"/>
        <v>10Redcar and Cleveland</v>
      </c>
      <c r="B1310">
        <f t="shared" si="41"/>
        <v>10</v>
      </c>
      <c r="C1310" t="s">
        <v>236</v>
      </c>
      <c r="D1310" t="s">
        <v>729</v>
      </c>
      <c r="E1310">
        <v>62</v>
      </c>
      <c r="F1310" t="s">
        <v>2615</v>
      </c>
      <c r="G1310" t="s">
        <v>2616</v>
      </c>
      <c r="H1310" t="s">
        <v>631</v>
      </c>
      <c r="I1310" t="s">
        <v>584</v>
      </c>
      <c r="J1310" t="s">
        <v>532</v>
      </c>
      <c r="K1310">
        <v>389345</v>
      </c>
      <c r="L1310">
        <v>562</v>
      </c>
      <c r="M1310" t="s">
        <v>525</v>
      </c>
    </row>
    <row r="1311" spans="1:13" x14ac:dyDescent="0.3">
      <c r="A1311" t="str">
        <f t="shared" si="40"/>
        <v>11Redcar and Cleveland</v>
      </c>
      <c r="B1311">
        <f t="shared" si="41"/>
        <v>11</v>
      </c>
      <c r="C1311" t="s">
        <v>236</v>
      </c>
      <c r="D1311" t="s">
        <v>729</v>
      </c>
      <c r="E1311">
        <v>68</v>
      </c>
      <c r="F1311" t="s">
        <v>2617</v>
      </c>
      <c r="G1311" t="s">
        <v>2618</v>
      </c>
      <c r="H1311" t="s">
        <v>630</v>
      </c>
      <c r="I1311" t="s">
        <v>610</v>
      </c>
      <c r="J1311" t="s">
        <v>554</v>
      </c>
      <c r="K1311">
        <v>50470</v>
      </c>
      <c r="L1311">
        <v>56</v>
      </c>
      <c r="M1311" t="s">
        <v>651</v>
      </c>
    </row>
    <row r="1312" spans="1:13" x14ac:dyDescent="0.3">
      <c r="A1312" t="str">
        <f t="shared" si="40"/>
        <v>12Redcar and Cleveland</v>
      </c>
      <c r="B1312">
        <f t="shared" si="41"/>
        <v>12</v>
      </c>
      <c r="C1312" t="s">
        <v>236</v>
      </c>
      <c r="D1312" t="s">
        <v>729</v>
      </c>
      <c r="E1312">
        <v>70</v>
      </c>
      <c r="F1312" t="s">
        <v>2619</v>
      </c>
      <c r="G1312" t="s">
        <v>2620</v>
      </c>
      <c r="H1312" t="s">
        <v>613</v>
      </c>
      <c r="I1312" t="s">
        <v>580</v>
      </c>
      <c r="J1312" t="s">
        <v>554</v>
      </c>
      <c r="K1312">
        <v>64125</v>
      </c>
      <c r="L1312">
        <v>0</v>
      </c>
      <c r="M1312" t="s">
        <v>660</v>
      </c>
    </row>
    <row r="1313" spans="1:13" x14ac:dyDescent="0.3">
      <c r="A1313" t="str">
        <f t="shared" si="40"/>
        <v>13Redcar and Cleveland</v>
      </c>
      <c r="B1313">
        <f t="shared" si="41"/>
        <v>13</v>
      </c>
      <c r="C1313" t="s">
        <v>236</v>
      </c>
      <c r="D1313" t="s">
        <v>729</v>
      </c>
      <c r="E1313">
        <v>63</v>
      </c>
      <c r="F1313" t="s">
        <v>2621</v>
      </c>
      <c r="G1313" t="s">
        <v>2622</v>
      </c>
      <c r="H1313" t="s">
        <v>613</v>
      </c>
      <c r="I1313" t="s">
        <v>580</v>
      </c>
      <c r="J1313" t="s">
        <v>554</v>
      </c>
      <c r="K1313">
        <v>130600</v>
      </c>
      <c r="L1313">
        <v>0</v>
      </c>
      <c r="M1313" t="s">
        <v>660</v>
      </c>
    </row>
    <row r="1314" spans="1:13" x14ac:dyDescent="0.3">
      <c r="A1314" t="str">
        <f t="shared" si="40"/>
        <v>14Redcar and Cleveland</v>
      </c>
      <c r="B1314">
        <f t="shared" si="41"/>
        <v>14</v>
      </c>
      <c r="C1314" t="s">
        <v>236</v>
      </c>
      <c r="D1314" t="s">
        <v>729</v>
      </c>
      <c r="E1314">
        <v>73</v>
      </c>
      <c r="F1314" t="s">
        <v>2623</v>
      </c>
      <c r="G1314" t="s">
        <v>2624</v>
      </c>
      <c r="H1314" t="s">
        <v>613</v>
      </c>
      <c r="I1314" t="s">
        <v>580</v>
      </c>
      <c r="J1314" t="s">
        <v>554</v>
      </c>
      <c r="K1314">
        <v>72299</v>
      </c>
      <c r="L1314">
        <v>0</v>
      </c>
      <c r="M1314" t="s">
        <v>660</v>
      </c>
    </row>
    <row r="1315" spans="1:13" x14ac:dyDescent="0.3">
      <c r="A1315" t="str">
        <f t="shared" si="40"/>
        <v>15Redcar and Cleveland</v>
      </c>
      <c r="B1315">
        <f t="shared" si="41"/>
        <v>15</v>
      </c>
      <c r="C1315" t="s">
        <v>236</v>
      </c>
      <c r="D1315" t="s">
        <v>729</v>
      </c>
      <c r="E1315">
        <v>74</v>
      </c>
      <c r="F1315" t="s">
        <v>2625</v>
      </c>
      <c r="G1315" t="s">
        <v>2626</v>
      </c>
      <c r="H1315" t="s">
        <v>605</v>
      </c>
      <c r="I1315" t="s">
        <v>620</v>
      </c>
      <c r="J1315" t="s">
        <v>554</v>
      </c>
      <c r="K1315">
        <v>48700</v>
      </c>
      <c r="L1315">
        <v>0</v>
      </c>
      <c r="M1315" t="s">
        <v>660</v>
      </c>
    </row>
    <row r="1316" spans="1:13" x14ac:dyDescent="0.3">
      <c r="A1316" t="str">
        <f t="shared" si="40"/>
        <v>16Redcar and Cleveland</v>
      </c>
      <c r="B1316">
        <f t="shared" si="41"/>
        <v>16</v>
      </c>
      <c r="C1316" t="s">
        <v>236</v>
      </c>
      <c r="D1316" t="s">
        <v>729</v>
      </c>
      <c r="E1316">
        <v>75</v>
      </c>
      <c r="F1316" t="s">
        <v>2627</v>
      </c>
      <c r="G1316" t="s">
        <v>2628</v>
      </c>
      <c r="H1316" t="s">
        <v>528</v>
      </c>
      <c r="I1316" t="s">
        <v>556</v>
      </c>
      <c r="J1316" t="s">
        <v>554</v>
      </c>
      <c r="K1316">
        <v>100000</v>
      </c>
      <c r="L1316">
        <v>1500</v>
      </c>
      <c r="M1316" t="s">
        <v>682</v>
      </c>
    </row>
    <row r="1317" spans="1:13" x14ac:dyDescent="0.3">
      <c r="A1317" t="str">
        <f t="shared" si="40"/>
        <v>17Redcar and Cleveland</v>
      </c>
      <c r="B1317">
        <f t="shared" si="41"/>
        <v>17</v>
      </c>
      <c r="C1317" t="s">
        <v>236</v>
      </c>
      <c r="D1317" t="s">
        <v>729</v>
      </c>
      <c r="E1317">
        <v>76</v>
      </c>
      <c r="F1317" t="s">
        <v>2629</v>
      </c>
      <c r="G1317" t="s">
        <v>2630</v>
      </c>
      <c r="H1317" t="s">
        <v>613</v>
      </c>
      <c r="I1317" t="s">
        <v>580</v>
      </c>
      <c r="J1317" t="s">
        <v>554</v>
      </c>
      <c r="K1317">
        <v>300000</v>
      </c>
      <c r="L1317">
        <v>0</v>
      </c>
      <c r="M1317" t="s">
        <v>660</v>
      </c>
    </row>
    <row r="1318" spans="1:13" x14ac:dyDescent="0.3">
      <c r="A1318" t="str">
        <f t="shared" si="40"/>
        <v>1Hillingdon</v>
      </c>
      <c r="B1318">
        <f t="shared" si="41"/>
        <v>1</v>
      </c>
      <c r="C1318" t="s">
        <v>150</v>
      </c>
      <c r="D1318" t="s">
        <v>648</v>
      </c>
      <c r="E1318">
        <v>3</v>
      </c>
      <c r="F1318" t="s">
        <v>2631</v>
      </c>
      <c r="G1318" t="s">
        <v>2632</v>
      </c>
      <c r="H1318" t="s">
        <v>638</v>
      </c>
      <c r="I1318" t="s">
        <v>612</v>
      </c>
      <c r="J1318" t="s">
        <v>532</v>
      </c>
      <c r="K1318">
        <v>44314</v>
      </c>
      <c r="L1318" t="s">
        <v>653</v>
      </c>
      <c r="M1318" t="s">
        <v>663</v>
      </c>
    </row>
    <row r="1319" spans="1:13" x14ac:dyDescent="0.3">
      <c r="A1319" t="str">
        <f t="shared" si="40"/>
        <v>2Hillingdon</v>
      </c>
      <c r="B1319">
        <f t="shared" si="41"/>
        <v>2</v>
      </c>
      <c r="C1319" t="s">
        <v>150</v>
      </c>
      <c r="D1319" t="s">
        <v>648</v>
      </c>
      <c r="E1319">
        <v>3</v>
      </c>
      <c r="F1319" t="s">
        <v>2631</v>
      </c>
      <c r="G1319" t="s">
        <v>2633</v>
      </c>
      <c r="H1319" t="s">
        <v>638</v>
      </c>
      <c r="I1319" t="s">
        <v>612</v>
      </c>
      <c r="J1319" t="s">
        <v>554</v>
      </c>
      <c r="K1319">
        <v>278128</v>
      </c>
      <c r="L1319" t="s">
        <v>653</v>
      </c>
      <c r="M1319" t="s">
        <v>663</v>
      </c>
    </row>
    <row r="1320" spans="1:13" x14ac:dyDescent="0.3">
      <c r="A1320" t="str">
        <f t="shared" si="40"/>
        <v>3Hillingdon</v>
      </c>
      <c r="B1320">
        <f t="shared" si="41"/>
        <v>3</v>
      </c>
      <c r="C1320" t="s">
        <v>150</v>
      </c>
      <c r="D1320" t="s">
        <v>648</v>
      </c>
      <c r="E1320">
        <v>3</v>
      </c>
      <c r="F1320" t="s">
        <v>2631</v>
      </c>
      <c r="G1320" t="s">
        <v>2634</v>
      </c>
      <c r="H1320" t="s">
        <v>638</v>
      </c>
      <c r="I1320" t="s">
        <v>612</v>
      </c>
      <c r="J1320" t="s">
        <v>532</v>
      </c>
      <c r="K1320">
        <v>220780</v>
      </c>
      <c r="L1320" t="s">
        <v>653</v>
      </c>
      <c r="M1320" t="s">
        <v>663</v>
      </c>
    </row>
    <row r="1321" spans="1:13" x14ac:dyDescent="0.3">
      <c r="A1321" t="str">
        <f t="shared" si="40"/>
        <v>4Hillingdon</v>
      </c>
      <c r="B1321">
        <f t="shared" si="41"/>
        <v>4</v>
      </c>
      <c r="C1321" t="s">
        <v>150</v>
      </c>
      <c r="D1321" t="s">
        <v>648</v>
      </c>
      <c r="E1321">
        <v>3</v>
      </c>
      <c r="F1321" t="s">
        <v>2631</v>
      </c>
      <c r="G1321" t="s">
        <v>2635</v>
      </c>
      <c r="H1321" t="s">
        <v>638</v>
      </c>
      <c r="I1321" t="s">
        <v>612</v>
      </c>
      <c r="J1321" t="s">
        <v>532</v>
      </c>
      <c r="K1321">
        <v>613775</v>
      </c>
      <c r="L1321">
        <v>118</v>
      </c>
      <c r="M1321" t="s">
        <v>663</v>
      </c>
    </row>
    <row r="1322" spans="1:13" x14ac:dyDescent="0.3">
      <c r="A1322" t="str">
        <f t="shared" si="40"/>
        <v>5Hillingdon</v>
      </c>
      <c r="B1322">
        <f t="shared" si="41"/>
        <v>5</v>
      </c>
      <c r="C1322" t="s">
        <v>150</v>
      </c>
      <c r="D1322" t="s">
        <v>648</v>
      </c>
      <c r="E1322">
        <v>3</v>
      </c>
      <c r="F1322" t="s">
        <v>2631</v>
      </c>
      <c r="G1322" t="s">
        <v>2636</v>
      </c>
      <c r="H1322" t="s">
        <v>619</v>
      </c>
      <c r="I1322" t="s">
        <v>563</v>
      </c>
      <c r="J1322" t="s">
        <v>532</v>
      </c>
      <c r="K1322">
        <v>726000</v>
      </c>
      <c r="L1322">
        <v>36300</v>
      </c>
      <c r="M1322" t="s">
        <v>657</v>
      </c>
    </row>
    <row r="1323" spans="1:13" x14ac:dyDescent="0.3">
      <c r="A1323" t="str">
        <f t="shared" si="40"/>
        <v>6Hillingdon</v>
      </c>
      <c r="B1323">
        <f t="shared" si="41"/>
        <v>6</v>
      </c>
      <c r="C1323" t="s">
        <v>150</v>
      </c>
      <c r="D1323" t="s">
        <v>648</v>
      </c>
      <c r="E1323">
        <v>3</v>
      </c>
      <c r="F1323" t="s">
        <v>2631</v>
      </c>
      <c r="G1323" t="s">
        <v>2637</v>
      </c>
      <c r="H1323" t="s">
        <v>619</v>
      </c>
      <c r="I1323" t="s">
        <v>563</v>
      </c>
      <c r="J1323" t="s">
        <v>554</v>
      </c>
      <c r="K1323">
        <v>135200</v>
      </c>
      <c r="L1323">
        <v>305</v>
      </c>
      <c r="M1323" t="s">
        <v>657</v>
      </c>
    </row>
    <row r="1324" spans="1:13" x14ac:dyDescent="0.3">
      <c r="A1324" t="str">
        <f t="shared" si="40"/>
        <v>7Hillingdon</v>
      </c>
      <c r="B1324">
        <f t="shared" si="41"/>
        <v>7</v>
      </c>
      <c r="C1324" t="s">
        <v>150</v>
      </c>
      <c r="D1324" t="s">
        <v>648</v>
      </c>
      <c r="E1324">
        <v>3</v>
      </c>
      <c r="F1324" t="s">
        <v>2631</v>
      </c>
      <c r="G1324" t="s">
        <v>2638</v>
      </c>
      <c r="H1324" t="s">
        <v>631</v>
      </c>
      <c r="I1324" t="s">
        <v>594</v>
      </c>
      <c r="J1324" t="s">
        <v>554</v>
      </c>
      <c r="K1324">
        <v>785213</v>
      </c>
      <c r="L1324">
        <v>2496</v>
      </c>
      <c r="M1324" t="s">
        <v>525</v>
      </c>
    </row>
    <row r="1325" spans="1:13" x14ac:dyDescent="0.3">
      <c r="A1325" t="str">
        <f t="shared" si="40"/>
        <v>8Hillingdon</v>
      </c>
      <c r="B1325">
        <f t="shared" si="41"/>
        <v>8</v>
      </c>
      <c r="C1325" t="s">
        <v>150</v>
      </c>
      <c r="D1325" t="s">
        <v>648</v>
      </c>
      <c r="E1325">
        <v>3</v>
      </c>
      <c r="F1325" t="s">
        <v>2631</v>
      </c>
      <c r="G1325" t="s">
        <v>2639</v>
      </c>
      <c r="H1325" t="s">
        <v>605</v>
      </c>
      <c r="I1325" t="s">
        <v>579</v>
      </c>
      <c r="J1325" t="s">
        <v>532</v>
      </c>
      <c r="K1325">
        <v>10470</v>
      </c>
      <c r="L1325" t="s">
        <v>653</v>
      </c>
      <c r="M1325" t="s">
        <v>660</v>
      </c>
    </row>
    <row r="1326" spans="1:13" x14ac:dyDescent="0.3">
      <c r="A1326" t="str">
        <f t="shared" si="40"/>
        <v>9Hillingdon</v>
      </c>
      <c r="B1326">
        <f t="shared" si="41"/>
        <v>9</v>
      </c>
      <c r="C1326" t="s">
        <v>150</v>
      </c>
      <c r="D1326" t="s">
        <v>648</v>
      </c>
      <c r="E1326">
        <v>3</v>
      </c>
      <c r="F1326" t="s">
        <v>2631</v>
      </c>
      <c r="G1326" t="s">
        <v>2639</v>
      </c>
      <c r="H1326" t="s">
        <v>605</v>
      </c>
      <c r="I1326" t="s">
        <v>579</v>
      </c>
      <c r="J1326" t="s">
        <v>554</v>
      </c>
      <c r="K1326">
        <v>10000</v>
      </c>
      <c r="L1326">
        <v>0</v>
      </c>
      <c r="M1326" t="s">
        <v>660</v>
      </c>
    </row>
    <row r="1327" spans="1:13" x14ac:dyDescent="0.3">
      <c r="A1327" t="str">
        <f t="shared" si="40"/>
        <v>10Hillingdon</v>
      </c>
      <c r="B1327">
        <f t="shared" si="41"/>
        <v>10</v>
      </c>
      <c r="C1327" t="s">
        <v>150</v>
      </c>
      <c r="D1327" t="s">
        <v>648</v>
      </c>
      <c r="E1327">
        <v>3</v>
      </c>
      <c r="F1327" t="s">
        <v>2631</v>
      </c>
      <c r="G1327" t="s">
        <v>2640</v>
      </c>
      <c r="H1327" t="s">
        <v>638</v>
      </c>
      <c r="I1327" t="s">
        <v>612</v>
      </c>
      <c r="J1327" t="s">
        <v>554</v>
      </c>
      <c r="K1327">
        <v>56235</v>
      </c>
      <c r="L1327">
        <v>10</v>
      </c>
      <c r="M1327" t="s">
        <v>663</v>
      </c>
    </row>
    <row r="1328" spans="1:13" x14ac:dyDescent="0.3">
      <c r="A1328" t="str">
        <f t="shared" si="40"/>
        <v>11Hillingdon</v>
      </c>
      <c r="B1328">
        <f t="shared" si="41"/>
        <v>11</v>
      </c>
      <c r="C1328" t="s">
        <v>150</v>
      </c>
      <c r="D1328" t="s">
        <v>648</v>
      </c>
      <c r="E1328">
        <v>3</v>
      </c>
      <c r="F1328" t="s">
        <v>2631</v>
      </c>
      <c r="G1328" t="s">
        <v>2641</v>
      </c>
      <c r="H1328" t="s">
        <v>623</v>
      </c>
      <c r="I1328" t="s">
        <v>2641</v>
      </c>
      <c r="J1328" t="s">
        <v>532</v>
      </c>
      <c r="K1328">
        <v>8000</v>
      </c>
      <c r="L1328">
        <v>0</v>
      </c>
      <c r="M1328" t="s">
        <v>660</v>
      </c>
    </row>
    <row r="1329" spans="1:13" x14ac:dyDescent="0.3">
      <c r="A1329" t="str">
        <f t="shared" si="40"/>
        <v>12Hillingdon</v>
      </c>
      <c r="B1329">
        <f t="shared" si="41"/>
        <v>12</v>
      </c>
      <c r="C1329" t="s">
        <v>150</v>
      </c>
      <c r="D1329" t="s">
        <v>648</v>
      </c>
      <c r="E1329">
        <v>3</v>
      </c>
      <c r="F1329" t="s">
        <v>2631</v>
      </c>
      <c r="G1329" t="s">
        <v>2642</v>
      </c>
      <c r="H1329" t="s">
        <v>628</v>
      </c>
      <c r="I1329" t="s">
        <v>564</v>
      </c>
      <c r="J1329" t="s">
        <v>532</v>
      </c>
      <c r="K1329">
        <v>57658</v>
      </c>
      <c r="L1329">
        <v>0</v>
      </c>
      <c r="M1329" t="s">
        <v>660</v>
      </c>
    </row>
    <row r="1330" spans="1:13" x14ac:dyDescent="0.3">
      <c r="A1330" t="str">
        <f t="shared" si="40"/>
        <v>13Hillingdon</v>
      </c>
      <c r="B1330">
        <f t="shared" si="41"/>
        <v>13</v>
      </c>
      <c r="C1330" t="s">
        <v>150</v>
      </c>
      <c r="D1330" t="s">
        <v>648</v>
      </c>
      <c r="E1330">
        <v>3</v>
      </c>
      <c r="F1330" t="s">
        <v>2631</v>
      </c>
      <c r="G1330" t="s">
        <v>2643</v>
      </c>
      <c r="H1330" t="s">
        <v>605</v>
      </c>
      <c r="I1330" t="s">
        <v>620</v>
      </c>
      <c r="J1330" t="s">
        <v>532</v>
      </c>
      <c r="K1330">
        <v>63960</v>
      </c>
      <c r="L1330">
        <v>0</v>
      </c>
      <c r="M1330" t="s">
        <v>660</v>
      </c>
    </row>
    <row r="1331" spans="1:13" x14ac:dyDescent="0.3">
      <c r="A1331" t="str">
        <f t="shared" si="40"/>
        <v>14Hillingdon</v>
      </c>
      <c r="B1331">
        <f t="shared" si="41"/>
        <v>14</v>
      </c>
      <c r="C1331" t="s">
        <v>150</v>
      </c>
      <c r="D1331" t="s">
        <v>648</v>
      </c>
      <c r="E1331">
        <v>3</v>
      </c>
      <c r="F1331" t="s">
        <v>2631</v>
      </c>
      <c r="G1331" t="s">
        <v>2644</v>
      </c>
      <c r="H1331" t="s">
        <v>630</v>
      </c>
      <c r="I1331" t="s">
        <v>543</v>
      </c>
      <c r="J1331" t="s">
        <v>554</v>
      </c>
      <c r="K1331">
        <v>120575</v>
      </c>
      <c r="L1331">
        <v>19</v>
      </c>
      <c r="M1331" t="s">
        <v>651</v>
      </c>
    </row>
    <row r="1332" spans="1:13" x14ac:dyDescent="0.3">
      <c r="A1332" t="str">
        <f t="shared" si="40"/>
        <v>15Hillingdon</v>
      </c>
      <c r="B1332">
        <f t="shared" si="41"/>
        <v>15</v>
      </c>
      <c r="C1332" t="s">
        <v>150</v>
      </c>
      <c r="D1332" t="s">
        <v>648</v>
      </c>
      <c r="E1332">
        <v>3</v>
      </c>
      <c r="F1332" t="s">
        <v>2631</v>
      </c>
      <c r="G1332" t="s">
        <v>849</v>
      </c>
      <c r="H1332" t="s">
        <v>613</v>
      </c>
      <c r="I1332" t="s">
        <v>580</v>
      </c>
      <c r="J1332" t="s">
        <v>554</v>
      </c>
      <c r="K1332">
        <v>220584</v>
      </c>
      <c r="L1332">
        <v>0</v>
      </c>
      <c r="M1332" t="s">
        <v>660</v>
      </c>
    </row>
    <row r="1333" spans="1:13" x14ac:dyDescent="0.3">
      <c r="A1333" t="str">
        <f t="shared" si="40"/>
        <v>16Hillingdon</v>
      </c>
      <c r="B1333">
        <f t="shared" si="41"/>
        <v>16</v>
      </c>
      <c r="C1333" t="s">
        <v>150</v>
      </c>
      <c r="D1333" t="s">
        <v>648</v>
      </c>
      <c r="E1333">
        <v>3</v>
      </c>
      <c r="F1333" t="s">
        <v>2631</v>
      </c>
      <c r="G1333" t="s">
        <v>852</v>
      </c>
      <c r="H1333" t="s">
        <v>639</v>
      </c>
      <c r="I1333" t="s">
        <v>570</v>
      </c>
      <c r="J1333" t="s">
        <v>554</v>
      </c>
      <c r="K1333">
        <v>50500</v>
      </c>
      <c r="L1333">
        <v>1</v>
      </c>
      <c r="M1333" t="s">
        <v>654</v>
      </c>
    </row>
    <row r="1334" spans="1:13" x14ac:dyDescent="0.3">
      <c r="A1334" t="str">
        <f t="shared" si="40"/>
        <v>17Hillingdon</v>
      </c>
      <c r="B1334">
        <f t="shared" si="41"/>
        <v>17</v>
      </c>
      <c r="C1334" t="s">
        <v>150</v>
      </c>
      <c r="D1334" t="s">
        <v>648</v>
      </c>
      <c r="E1334">
        <v>3</v>
      </c>
      <c r="F1334" t="s">
        <v>2631</v>
      </c>
      <c r="G1334" t="s">
        <v>844</v>
      </c>
      <c r="H1334" t="s">
        <v>630</v>
      </c>
      <c r="I1334" t="s">
        <v>543</v>
      </c>
      <c r="J1334" t="s">
        <v>554</v>
      </c>
      <c r="K1334">
        <v>934446</v>
      </c>
      <c r="L1334">
        <v>20</v>
      </c>
      <c r="M1334" t="s">
        <v>651</v>
      </c>
    </row>
    <row r="1335" spans="1:13" x14ac:dyDescent="0.3">
      <c r="A1335" t="str">
        <f t="shared" si="40"/>
        <v>1Lewisham</v>
      </c>
      <c r="B1335">
        <f t="shared" si="41"/>
        <v>1</v>
      </c>
      <c r="C1335" t="s">
        <v>180</v>
      </c>
      <c r="D1335" t="s">
        <v>648</v>
      </c>
      <c r="E1335">
        <v>47</v>
      </c>
      <c r="F1335" t="s">
        <v>2645</v>
      </c>
      <c r="G1335" t="s">
        <v>2646</v>
      </c>
      <c r="H1335" t="s">
        <v>619</v>
      </c>
      <c r="I1335" t="s">
        <v>563</v>
      </c>
      <c r="J1335" t="s">
        <v>532</v>
      </c>
      <c r="K1335">
        <v>1914000</v>
      </c>
      <c r="L1335">
        <v>83215</v>
      </c>
      <c r="M1335" t="s">
        <v>657</v>
      </c>
    </row>
    <row r="1336" spans="1:13" x14ac:dyDescent="0.3">
      <c r="A1336" t="str">
        <f t="shared" si="40"/>
        <v>2Lewisham</v>
      </c>
      <c r="B1336">
        <f t="shared" si="41"/>
        <v>2</v>
      </c>
      <c r="C1336" t="s">
        <v>180</v>
      </c>
      <c r="D1336" t="s">
        <v>648</v>
      </c>
      <c r="E1336">
        <v>48</v>
      </c>
      <c r="F1336" t="s">
        <v>2645</v>
      </c>
      <c r="G1336" t="s">
        <v>2646</v>
      </c>
      <c r="H1336" t="s">
        <v>619</v>
      </c>
      <c r="I1336" t="s">
        <v>563</v>
      </c>
      <c r="J1336" t="s">
        <v>554</v>
      </c>
      <c r="K1336">
        <v>250000</v>
      </c>
      <c r="L1336">
        <v>0</v>
      </c>
      <c r="M1336" t="s">
        <v>657</v>
      </c>
    </row>
    <row r="1337" spans="1:13" x14ac:dyDescent="0.3">
      <c r="A1337" t="str">
        <f t="shared" si="40"/>
        <v>3Lewisham</v>
      </c>
      <c r="B1337">
        <f t="shared" si="41"/>
        <v>3</v>
      </c>
      <c r="C1337" t="s">
        <v>180</v>
      </c>
      <c r="D1337" t="s">
        <v>648</v>
      </c>
      <c r="E1337">
        <v>49</v>
      </c>
      <c r="F1337" t="s">
        <v>2647</v>
      </c>
      <c r="G1337" t="s">
        <v>2648</v>
      </c>
      <c r="H1337" t="s">
        <v>638</v>
      </c>
      <c r="I1337" t="s">
        <v>586</v>
      </c>
      <c r="J1337" t="s">
        <v>532</v>
      </c>
      <c r="K1337">
        <v>90000</v>
      </c>
      <c r="L1337">
        <v>3</v>
      </c>
      <c r="M1337" t="s">
        <v>663</v>
      </c>
    </row>
    <row r="1338" spans="1:13" x14ac:dyDescent="0.3">
      <c r="A1338" t="str">
        <f t="shared" si="40"/>
        <v>4Lewisham</v>
      </c>
      <c r="B1338">
        <f t="shared" si="41"/>
        <v>4</v>
      </c>
      <c r="C1338" t="s">
        <v>180</v>
      </c>
      <c r="D1338" t="s">
        <v>648</v>
      </c>
      <c r="E1338">
        <v>50</v>
      </c>
      <c r="F1338" t="s">
        <v>2647</v>
      </c>
      <c r="G1338" t="s">
        <v>2648</v>
      </c>
      <c r="H1338" t="s">
        <v>630</v>
      </c>
      <c r="I1338" t="s">
        <v>565</v>
      </c>
      <c r="J1338" t="s">
        <v>532</v>
      </c>
      <c r="K1338">
        <v>312000</v>
      </c>
      <c r="L1338">
        <v>4</v>
      </c>
      <c r="M1338" t="s">
        <v>651</v>
      </c>
    </row>
    <row r="1339" spans="1:13" x14ac:dyDescent="0.3">
      <c r="A1339" t="str">
        <f t="shared" si="40"/>
        <v>5Lewisham</v>
      </c>
      <c r="B1339">
        <f t="shared" si="41"/>
        <v>5</v>
      </c>
      <c r="C1339" t="s">
        <v>180</v>
      </c>
      <c r="D1339" t="s">
        <v>648</v>
      </c>
      <c r="E1339">
        <v>51</v>
      </c>
      <c r="F1339" t="s">
        <v>2649</v>
      </c>
      <c r="G1339" t="s">
        <v>2648</v>
      </c>
      <c r="H1339" t="s">
        <v>628</v>
      </c>
      <c r="I1339" t="s">
        <v>564</v>
      </c>
      <c r="J1339" t="s">
        <v>554</v>
      </c>
      <c r="K1339">
        <v>60000</v>
      </c>
      <c r="L1339">
        <v>1</v>
      </c>
      <c r="M1339" t="s">
        <v>660</v>
      </c>
    </row>
    <row r="1340" spans="1:13" x14ac:dyDescent="0.3">
      <c r="A1340" t="str">
        <f t="shared" si="40"/>
        <v>6Lewisham</v>
      </c>
      <c r="B1340">
        <f t="shared" si="41"/>
        <v>6</v>
      </c>
      <c r="C1340" t="s">
        <v>180</v>
      </c>
      <c r="D1340" t="s">
        <v>648</v>
      </c>
      <c r="E1340">
        <v>52</v>
      </c>
      <c r="F1340" t="s">
        <v>2650</v>
      </c>
      <c r="G1340" t="s">
        <v>2648</v>
      </c>
      <c r="H1340" t="s">
        <v>628</v>
      </c>
      <c r="I1340" t="s">
        <v>564</v>
      </c>
      <c r="J1340" t="s">
        <v>532</v>
      </c>
      <c r="K1340">
        <v>65000</v>
      </c>
      <c r="L1340">
        <v>1</v>
      </c>
      <c r="M1340" t="s">
        <v>660</v>
      </c>
    </row>
    <row r="1341" spans="1:13" x14ac:dyDescent="0.3">
      <c r="A1341" t="str">
        <f t="shared" si="40"/>
        <v>7Lewisham</v>
      </c>
      <c r="B1341">
        <f t="shared" si="41"/>
        <v>7</v>
      </c>
      <c r="C1341" t="s">
        <v>180</v>
      </c>
      <c r="D1341" t="s">
        <v>648</v>
      </c>
      <c r="E1341">
        <v>53</v>
      </c>
      <c r="F1341" t="s">
        <v>2651</v>
      </c>
      <c r="G1341" t="s">
        <v>2652</v>
      </c>
      <c r="H1341" t="s">
        <v>639</v>
      </c>
      <c r="I1341" t="s">
        <v>653</v>
      </c>
      <c r="J1341" t="s">
        <v>554</v>
      </c>
      <c r="K1341">
        <v>63000</v>
      </c>
      <c r="L1341">
        <v>0.5</v>
      </c>
      <c r="M1341" t="s">
        <v>654</v>
      </c>
    </row>
    <row r="1342" spans="1:13" x14ac:dyDescent="0.3">
      <c r="A1342" t="str">
        <f t="shared" si="40"/>
        <v>8Lewisham</v>
      </c>
      <c r="B1342">
        <f t="shared" si="41"/>
        <v>8</v>
      </c>
      <c r="C1342" t="s">
        <v>180</v>
      </c>
      <c r="D1342" t="s">
        <v>648</v>
      </c>
      <c r="E1342">
        <v>54</v>
      </c>
      <c r="F1342" t="s">
        <v>2651</v>
      </c>
      <c r="G1342" t="s">
        <v>2653</v>
      </c>
      <c r="H1342" t="s">
        <v>639</v>
      </c>
      <c r="I1342" t="s">
        <v>653</v>
      </c>
      <c r="J1342" t="s">
        <v>532</v>
      </c>
      <c r="K1342">
        <v>370000</v>
      </c>
      <c r="L1342">
        <v>4</v>
      </c>
      <c r="M1342" t="s">
        <v>654</v>
      </c>
    </row>
    <row r="1343" spans="1:13" x14ac:dyDescent="0.3">
      <c r="A1343" t="str">
        <f t="shared" si="40"/>
        <v>9Lewisham</v>
      </c>
      <c r="B1343">
        <f t="shared" si="41"/>
        <v>9</v>
      </c>
      <c r="C1343" t="s">
        <v>180</v>
      </c>
      <c r="D1343" t="s">
        <v>648</v>
      </c>
      <c r="E1343">
        <v>55</v>
      </c>
      <c r="F1343" t="s">
        <v>2651</v>
      </c>
      <c r="G1343" t="s">
        <v>2653</v>
      </c>
      <c r="H1343" t="s">
        <v>639</v>
      </c>
      <c r="I1343" t="s">
        <v>653</v>
      </c>
      <c r="J1343" t="s">
        <v>554</v>
      </c>
      <c r="K1343">
        <v>383250</v>
      </c>
      <c r="L1343">
        <v>4</v>
      </c>
      <c r="M1343" t="s">
        <v>654</v>
      </c>
    </row>
    <row r="1344" spans="1:13" x14ac:dyDescent="0.3">
      <c r="A1344" t="str">
        <f t="shared" si="40"/>
        <v>10Lewisham</v>
      </c>
      <c r="B1344">
        <f t="shared" si="41"/>
        <v>10</v>
      </c>
      <c r="C1344" t="s">
        <v>180</v>
      </c>
      <c r="D1344" t="s">
        <v>648</v>
      </c>
      <c r="E1344">
        <v>56</v>
      </c>
      <c r="F1344" t="s">
        <v>2651</v>
      </c>
      <c r="G1344" t="s">
        <v>2654</v>
      </c>
      <c r="H1344" t="s">
        <v>639</v>
      </c>
      <c r="I1344" t="s">
        <v>653</v>
      </c>
      <c r="J1344" t="s">
        <v>532</v>
      </c>
      <c r="K1344">
        <v>81000</v>
      </c>
      <c r="L1344">
        <v>1</v>
      </c>
      <c r="M1344" t="s">
        <v>654</v>
      </c>
    </row>
    <row r="1345" spans="1:13" x14ac:dyDescent="0.3">
      <c r="A1345" t="str">
        <f t="shared" si="40"/>
        <v>11Lewisham</v>
      </c>
      <c r="B1345">
        <f t="shared" si="41"/>
        <v>11</v>
      </c>
      <c r="C1345" t="s">
        <v>180</v>
      </c>
      <c r="D1345" t="s">
        <v>648</v>
      </c>
      <c r="E1345">
        <v>57</v>
      </c>
      <c r="F1345" t="s">
        <v>2655</v>
      </c>
      <c r="G1345" t="s">
        <v>2656</v>
      </c>
      <c r="H1345" t="s">
        <v>639</v>
      </c>
      <c r="I1345" t="s">
        <v>653</v>
      </c>
      <c r="J1345" t="s">
        <v>532</v>
      </c>
      <c r="K1345">
        <v>74000</v>
      </c>
      <c r="L1345">
        <v>1</v>
      </c>
      <c r="M1345" t="s">
        <v>654</v>
      </c>
    </row>
    <row r="1346" spans="1:13" x14ac:dyDescent="0.3">
      <c r="A1346" t="str">
        <f t="shared" si="40"/>
        <v>12Lewisham</v>
      </c>
      <c r="B1346">
        <f t="shared" si="41"/>
        <v>12</v>
      </c>
      <c r="C1346" t="s">
        <v>180</v>
      </c>
      <c r="D1346" t="s">
        <v>648</v>
      </c>
      <c r="E1346">
        <v>58</v>
      </c>
      <c r="F1346" t="s">
        <v>2657</v>
      </c>
      <c r="G1346" t="s">
        <v>2658</v>
      </c>
      <c r="H1346" t="s">
        <v>639</v>
      </c>
      <c r="I1346" t="s">
        <v>653</v>
      </c>
      <c r="J1346" t="s">
        <v>532</v>
      </c>
      <c r="K1346">
        <v>97000</v>
      </c>
      <c r="L1346">
        <v>1.5</v>
      </c>
      <c r="M1346" t="s">
        <v>654</v>
      </c>
    </row>
    <row r="1347" spans="1:13" x14ac:dyDescent="0.3">
      <c r="A1347" t="str">
        <f t="shared" ref="A1347:A1410" si="42">B1347&amp;C1347</f>
        <v>13Lewisham</v>
      </c>
      <c r="B1347">
        <f t="shared" ref="B1347:B1410" si="43">IF(C1347=C1346, B1346+1, 1)</f>
        <v>13</v>
      </c>
      <c r="C1347" t="s">
        <v>180</v>
      </c>
      <c r="D1347" t="s">
        <v>648</v>
      </c>
      <c r="E1347">
        <v>59</v>
      </c>
      <c r="F1347" t="s">
        <v>2657</v>
      </c>
      <c r="G1347" t="s">
        <v>2658</v>
      </c>
      <c r="H1347" t="s">
        <v>639</v>
      </c>
      <c r="I1347" t="s">
        <v>653</v>
      </c>
      <c r="J1347" t="s">
        <v>554</v>
      </c>
      <c r="K1347">
        <v>58000</v>
      </c>
      <c r="L1347">
        <v>1</v>
      </c>
      <c r="M1347" t="s">
        <v>654</v>
      </c>
    </row>
    <row r="1348" spans="1:13" x14ac:dyDescent="0.3">
      <c r="A1348" t="str">
        <f t="shared" si="42"/>
        <v>14Lewisham</v>
      </c>
      <c r="B1348">
        <f t="shared" si="43"/>
        <v>14</v>
      </c>
      <c r="C1348" t="s">
        <v>180</v>
      </c>
      <c r="D1348" t="s">
        <v>648</v>
      </c>
      <c r="E1348">
        <v>60</v>
      </c>
      <c r="F1348" t="s">
        <v>2659</v>
      </c>
      <c r="G1348" t="s">
        <v>2660</v>
      </c>
      <c r="H1348" t="s">
        <v>631</v>
      </c>
      <c r="I1348" t="s">
        <v>584</v>
      </c>
      <c r="J1348" t="s">
        <v>532</v>
      </c>
      <c r="K1348">
        <v>400000</v>
      </c>
      <c r="L1348">
        <v>200</v>
      </c>
      <c r="M1348" t="s">
        <v>525</v>
      </c>
    </row>
    <row r="1349" spans="1:13" x14ac:dyDescent="0.3">
      <c r="A1349" t="str">
        <f t="shared" si="42"/>
        <v>15Lewisham</v>
      </c>
      <c r="B1349">
        <f t="shared" si="43"/>
        <v>15</v>
      </c>
      <c r="C1349" t="s">
        <v>180</v>
      </c>
      <c r="D1349" t="s">
        <v>648</v>
      </c>
      <c r="E1349">
        <v>63</v>
      </c>
      <c r="F1349" t="s">
        <v>2661</v>
      </c>
      <c r="G1349" t="s">
        <v>2662</v>
      </c>
      <c r="H1349" t="s">
        <v>639</v>
      </c>
      <c r="I1349" t="s">
        <v>653</v>
      </c>
      <c r="J1349" t="s">
        <v>554</v>
      </c>
      <c r="K1349">
        <v>30306</v>
      </c>
      <c r="L1349">
        <v>0.4</v>
      </c>
      <c r="M1349" t="s">
        <v>654</v>
      </c>
    </row>
    <row r="1350" spans="1:13" x14ac:dyDescent="0.3">
      <c r="A1350" t="str">
        <f t="shared" si="42"/>
        <v>16Lewisham</v>
      </c>
      <c r="B1350">
        <f t="shared" si="43"/>
        <v>16</v>
      </c>
      <c r="C1350" t="s">
        <v>180</v>
      </c>
      <c r="D1350" t="s">
        <v>648</v>
      </c>
      <c r="E1350">
        <v>64</v>
      </c>
      <c r="F1350" t="s">
        <v>2663</v>
      </c>
      <c r="G1350" t="s">
        <v>2664</v>
      </c>
      <c r="H1350" t="s">
        <v>639</v>
      </c>
      <c r="I1350" t="s">
        <v>653</v>
      </c>
      <c r="J1350" t="s">
        <v>554</v>
      </c>
      <c r="K1350">
        <v>22500</v>
      </c>
      <c r="L1350">
        <v>0.5</v>
      </c>
      <c r="M1350" t="s">
        <v>654</v>
      </c>
    </row>
    <row r="1351" spans="1:13" x14ac:dyDescent="0.3">
      <c r="A1351" t="str">
        <f t="shared" si="42"/>
        <v>17Lewisham</v>
      </c>
      <c r="B1351">
        <f t="shared" si="43"/>
        <v>17</v>
      </c>
      <c r="C1351" t="s">
        <v>180</v>
      </c>
      <c r="D1351" t="s">
        <v>648</v>
      </c>
      <c r="E1351">
        <v>65</v>
      </c>
      <c r="F1351" t="s">
        <v>2665</v>
      </c>
      <c r="G1351" t="s">
        <v>2666</v>
      </c>
      <c r="H1351" t="s">
        <v>628</v>
      </c>
      <c r="I1351" t="s">
        <v>564</v>
      </c>
      <c r="J1351" t="s">
        <v>554</v>
      </c>
      <c r="K1351">
        <v>80000</v>
      </c>
      <c r="L1351">
        <v>1</v>
      </c>
      <c r="M1351" t="s">
        <v>660</v>
      </c>
    </row>
    <row r="1352" spans="1:13" x14ac:dyDescent="0.3">
      <c r="A1352" t="str">
        <f t="shared" si="42"/>
        <v>18Lewisham</v>
      </c>
      <c r="B1352">
        <f t="shared" si="43"/>
        <v>18</v>
      </c>
      <c r="C1352" t="s">
        <v>180</v>
      </c>
      <c r="D1352" t="s">
        <v>648</v>
      </c>
      <c r="E1352">
        <v>66</v>
      </c>
      <c r="F1352" t="s">
        <v>2667</v>
      </c>
      <c r="G1352" t="s">
        <v>2668</v>
      </c>
      <c r="H1352" t="s">
        <v>613</v>
      </c>
      <c r="I1352" t="s">
        <v>591</v>
      </c>
      <c r="J1352" t="s">
        <v>554</v>
      </c>
      <c r="K1352">
        <v>22553</v>
      </c>
      <c r="L1352">
        <v>0.2</v>
      </c>
      <c r="M1352" t="s">
        <v>660</v>
      </c>
    </row>
    <row r="1353" spans="1:13" x14ac:dyDescent="0.3">
      <c r="A1353" t="str">
        <f t="shared" si="42"/>
        <v>19Lewisham</v>
      </c>
      <c r="B1353">
        <f t="shared" si="43"/>
        <v>19</v>
      </c>
      <c r="C1353" t="s">
        <v>180</v>
      </c>
      <c r="D1353" t="s">
        <v>648</v>
      </c>
      <c r="E1353">
        <v>67</v>
      </c>
      <c r="F1353" t="s">
        <v>2667</v>
      </c>
      <c r="G1353" t="s">
        <v>2669</v>
      </c>
      <c r="H1353" t="s">
        <v>613</v>
      </c>
      <c r="I1353" t="s">
        <v>626</v>
      </c>
      <c r="J1353" t="s">
        <v>554</v>
      </c>
      <c r="K1353">
        <v>500000</v>
      </c>
      <c r="L1353">
        <v>0</v>
      </c>
      <c r="M1353" t="s">
        <v>660</v>
      </c>
    </row>
    <row r="1354" spans="1:13" x14ac:dyDescent="0.3">
      <c r="A1354" t="str">
        <f t="shared" si="42"/>
        <v>20Lewisham</v>
      </c>
      <c r="B1354">
        <f t="shared" si="43"/>
        <v>20</v>
      </c>
      <c r="C1354" t="s">
        <v>180</v>
      </c>
      <c r="D1354" t="s">
        <v>648</v>
      </c>
      <c r="E1354">
        <v>70</v>
      </c>
      <c r="F1354" t="s">
        <v>2663</v>
      </c>
      <c r="G1354" t="s">
        <v>2670</v>
      </c>
      <c r="H1354" t="s">
        <v>639</v>
      </c>
      <c r="I1354" t="s">
        <v>570</v>
      </c>
      <c r="J1354" t="s">
        <v>532</v>
      </c>
      <c r="K1354">
        <v>25000</v>
      </c>
      <c r="L1354">
        <v>0.5</v>
      </c>
      <c r="M1354" t="s">
        <v>654</v>
      </c>
    </row>
    <row r="1355" spans="1:13" x14ac:dyDescent="0.3">
      <c r="A1355" t="str">
        <f t="shared" si="42"/>
        <v>21Lewisham</v>
      </c>
      <c r="B1355">
        <f t="shared" si="43"/>
        <v>21</v>
      </c>
      <c r="C1355" t="s">
        <v>180</v>
      </c>
      <c r="D1355" t="s">
        <v>648</v>
      </c>
      <c r="E1355">
        <v>71</v>
      </c>
      <c r="F1355" t="s">
        <v>2671</v>
      </c>
      <c r="G1355" t="s">
        <v>2672</v>
      </c>
      <c r="H1355" t="s">
        <v>588</v>
      </c>
      <c r="I1355" t="s">
        <v>577</v>
      </c>
      <c r="J1355" t="s">
        <v>554</v>
      </c>
      <c r="K1355">
        <v>7500</v>
      </c>
      <c r="L1355">
        <v>0</v>
      </c>
      <c r="M1355" t="s">
        <v>660</v>
      </c>
    </row>
    <row r="1356" spans="1:13" x14ac:dyDescent="0.3">
      <c r="A1356" t="str">
        <f t="shared" si="42"/>
        <v>22Lewisham</v>
      </c>
      <c r="B1356">
        <f t="shared" si="43"/>
        <v>22</v>
      </c>
      <c r="C1356" t="s">
        <v>180</v>
      </c>
      <c r="D1356" t="s">
        <v>648</v>
      </c>
      <c r="E1356">
        <v>72</v>
      </c>
      <c r="F1356" t="s">
        <v>2673</v>
      </c>
      <c r="G1356" t="s">
        <v>2674</v>
      </c>
      <c r="H1356" t="s">
        <v>613</v>
      </c>
      <c r="I1356" t="s">
        <v>626</v>
      </c>
      <c r="J1356" t="s">
        <v>554</v>
      </c>
      <c r="K1356">
        <v>180000</v>
      </c>
      <c r="L1356">
        <v>0</v>
      </c>
      <c r="M1356" t="s">
        <v>660</v>
      </c>
    </row>
    <row r="1357" spans="1:13" x14ac:dyDescent="0.3">
      <c r="A1357" t="str">
        <f t="shared" si="42"/>
        <v>23Lewisham</v>
      </c>
      <c r="B1357">
        <f t="shared" si="43"/>
        <v>23</v>
      </c>
      <c r="C1357" t="s">
        <v>180</v>
      </c>
      <c r="D1357" t="s">
        <v>648</v>
      </c>
      <c r="E1357">
        <v>73</v>
      </c>
      <c r="F1357" t="s">
        <v>2647</v>
      </c>
      <c r="G1357" t="s">
        <v>2675</v>
      </c>
      <c r="H1357" t="s">
        <v>623</v>
      </c>
      <c r="J1357" t="s">
        <v>554</v>
      </c>
      <c r="K1357">
        <v>282000</v>
      </c>
      <c r="L1357">
        <v>0</v>
      </c>
      <c r="M1357" t="s">
        <v>660</v>
      </c>
    </row>
    <row r="1358" spans="1:13" x14ac:dyDescent="0.3">
      <c r="A1358" t="str">
        <f t="shared" si="42"/>
        <v>24Lewisham</v>
      </c>
      <c r="B1358">
        <f t="shared" si="43"/>
        <v>24</v>
      </c>
      <c r="C1358" t="s">
        <v>180</v>
      </c>
      <c r="D1358" t="s">
        <v>648</v>
      </c>
      <c r="E1358">
        <v>74</v>
      </c>
      <c r="F1358" t="s">
        <v>2676</v>
      </c>
      <c r="G1358" t="s">
        <v>2677</v>
      </c>
      <c r="H1358" t="s">
        <v>613</v>
      </c>
      <c r="I1358" t="s">
        <v>540</v>
      </c>
      <c r="J1358" t="s">
        <v>554</v>
      </c>
      <c r="K1358">
        <v>240000</v>
      </c>
      <c r="L1358">
        <v>0</v>
      </c>
      <c r="M1358" t="s">
        <v>660</v>
      </c>
    </row>
    <row r="1359" spans="1:13" x14ac:dyDescent="0.3">
      <c r="A1359" t="str">
        <f t="shared" si="42"/>
        <v>25Lewisham</v>
      </c>
      <c r="B1359">
        <f t="shared" si="43"/>
        <v>25</v>
      </c>
      <c r="C1359" t="s">
        <v>180</v>
      </c>
      <c r="D1359" t="s">
        <v>648</v>
      </c>
      <c r="E1359">
        <v>75</v>
      </c>
      <c r="F1359" t="s">
        <v>2678</v>
      </c>
      <c r="G1359" t="s">
        <v>2679</v>
      </c>
      <c r="H1359" t="s">
        <v>628</v>
      </c>
      <c r="I1359" t="s">
        <v>542</v>
      </c>
      <c r="J1359" t="s">
        <v>554</v>
      </c>
      <c r="K1359">
        <v>50000</v>
      </c>
      <c r="L1359">
        <v>0</v>
      </c>
      <c r="M1359" t="s">
        <v>660</v>
      </c>
    </row>
    <row r="1360" spans="1:13" x14ac:dyDescent="0.3">
      <c r="A1360" t="str">
        <f t="shared" si="42"/>
        <v>26Lewisham</v>
      </c>
      <c r="B1360">
        <f t="shared" si="43"/>
        <v>26</v>
      </c>
      <c r="C1360" t="s">
        <v>180</v>
      </c>
      <c r="D1360" t="s">
        <v>648</v>
      </c>
      <c r="E1360">
        <v>76</v>
      </c>
      <c r="F1360" t="s">
        <v>2680</v>
      </c>
      <c r="G1360" t="s">
        <v>2681</v>
      </c>
      <c r="H1360" t="s">
        <v>613</v>
      </c>
      <c r="I1360" t="s">
        <v>591</v>
      </c>
      <c r="J1360" t="s">
        <v>554</v>
      </c>
      <c r="K1360">
        <v>83000</v>
      </c>
      <c r="L1360">
        <v>0</v>
      </c>
      <c r="M1360" t="s">
        <v>660</v>
      </c>
    </row>
    <row r="1361" spans="1:13" x14ac:dyDescent="0.3">
      <c r="A1361" t="str">
        <f t="shared" si="42"/>
        <v>27Lewisham</v>
      </c>
      <c r="B1361">
        <f t="shared" si="43"/>
        <v>27</v>
      </c>
      <c r="C1361" t="s">
        <v>180</v>
      </c>
      <c r="D1361" t="s">
        <v>648</v>
      </c>
      <c r="E1361">
        <v>77</v>
      </c>
      <c r="F1361" t="s">
        <v>2682</v>
      </c>
      <c r="G1361" t="s">
        <v>2683</v>
      </c>
      <c r="H1361" t="s">
        <v>613</v>
      </c>
      <c r="I1361" t="s">
        <v>626</v>
      </c>
      <c r="J1361" t="s">
        <v>554</v>
      </c>
      <c r="K1361">
        <v>82000</v>
      </c>
      <c r="L1361">
        <v>0</v>
      </c>
      <c r="M1361" t="s">
        <v>660</v>
      </c>
    </row>
    <row r="1362" spans="1:13" x14ac:dyDescent="0.3">
      <c r="A1362" t="str">
        <f t="shared" si="42"/>
        <v>28Lewisham</v>
      </c>
      <c r="B1362">
        <f t="shared" si="43"/>
        <v>28</v>
      </c>
      <c r="C1362" t="s">
        <v>180</v>
      </c>
      <c r="D1362" t="s">
        <v>648</v>
      </c>
      <c r="E1362">
        <v>78</v>
      </c>
      <c r="F1362" t="s">
        <v>2684</v>
      </c>
      <c r="G1362" t="s">
        <v>2685</v>
      </c>
      <c r="H1362" t="s">
        <v>613</v>
      </c>
      <c r="I1362" t="s">
        <v>626</v>
      </c>
      <c r="J1362" t="s">
        <v>554</v>
      </c>
      <c r="K1362">
        <v>13000</v>
      </c>
      <c r="L1362">
        <v>0</v>
      </c>
      <c r="M1362" t="s">
        <v>660</v>
      </c>
    </row>
    <row r="1363" spans="1:13" x14ac:dyDescent="0.3">
      <c r="A1363" t="str">
        <f t="shared" si="42"/>
        <v>29Lewisham</v>
      </c>
      <c r="B1363">
        <f t="shared" si="43"/>
        <v>29</v>
      </c>
      <c r="C1363" t="s">
        <v>180</v>
      </c>
      <c r="D1363" t="s">
        <v>648</v>
      </c>
      <c r="E1363">
        <v>79</v>
      </c>
      <c r="F1363" t="s">
        <v>2686</v>
      </c>
      <c r="G1363" t="s">
        <v>2687</v>
      </c>
      <c r="H1363" t="s">
        <v>528</v>
      </c>
      <c r="I1363" t="s">
        <v>575</v>
      </c>
      <c r="J1363" t="s">
        <v>554</v>
      </c>
      <c r="K1363">
        <v>254000</v>
      </c>
      <c r="L1363">
        <v>200</v>
      </c>
      <c r="M1363" t="s">
        <v>682</v>
      </c>
    </row>
    <row r="1364" spans="1:13" x14ac:dyDescent="0.3">
      <c r="A1364" t="str">
        <f t="shared" si="42"/>
        <v>30Lewisham</v>
      </c>
      <c r="B1364">
        <f t="shared" si="43"/>
        <v>30</v>
      </c>
      <c r="C1364" t="s">
        <v>180</v>
      </c>
      <c r="D1364" t="s">
        <v>648</v>
      </c>
      <c r="E1364">
        <v>80</v>
      </c>
      <c r="F1364" t="s">
        <v>2688</v>
      </c>
      <c r="G1364" t="s">
        <v>2689</v>
      </c>
      <c r="H1364" t="s">
        <v>605</v>
      </c>
      <c r="I1364" t="s">
        <v>590</v>
      </c>
      <c r="J1364" t="s">
        <v>554</v>
      </c>
      <c r="K1364">
        <v>32448</v>
      </c>
      <c r="L1364">
        <v>0</v>
      </c>
      <c r="M1364" t="s">
        <v>660</v>
      </c>
    </row>
    <row r="1365" spans="1:13" x14ac:dyDescent="0.3">
      <c r="A1365" t="str">
        <f t="shared" si="42"/>
        <v>31Lewisham</v>
      </c>
      <c r="B1365">
        <f t="shared" si="43"/>
        <v>31</v>
      </c>
      <c r="C1365" t="s">
        <v>180</v>
      </c>
      <c r="D1365" t="s">
        <v>648</v>
      </c>
      <c r="E1365">
        <v>81</v>
      </c>
      <c r="F1365" t="s">
        <v>2688</v>
      </c>
      <c r="G1365" t="s">
        <v>2690</v>
      </c>
      <c r="H1365" t="s">
        <v>613</v>
      </c>
      <c r="I1365" t="s">
        <v>626</v>
      </c>
      <c r="J1365" t="s">
        <v>554</v>
      </c>
      <c r="K1365">
        <v>70500</v>
      </c>
      <c r="L1365">
        <v>0</v>
      </c>
      <c r="M1365" t="s">
        <v>660</v>
      </c>
    </row>
    <row r="1366" spans="1:13" x14ac:dyDescent="0.3">
      <c r="A1366" t="str">
        <f t="shared" si="42"/>
        <v>32Lewisham</v>
      </c>
      <c r="B1366">
        <f t="shared" si="43"/>
        <v>32</v>
      </c>
      <c r="C1366" t="s">
        <v>180</v>
      </c>
      <c r="D1366" t="s">
        <v>648</v>
      </c>
      <c r="E1366">
        <v>82</v>
      </c>
      <c r="F1366" t="s">
        <v>2691</v>
      </c>
      <c r="G1366" t="s">
        <v>2692</v>
      </c>
      <c r="H1366" t="s">
        <v>613</v>
      </c>
      <c r="I1366" t="s">
        <v>540</v>
      </c>
      <c r="J1366" t="s">
        <v>554</v>
      </c>
      <c r="K1366">
        <v>75000</v>
      </c>
      <c r="L1366">
        <v>0</v>
      </c>
      <c r="M1366" t="s">
        <v>660</v>
      </c>
    </row>
    <row r="1367" spans="1:13" x14ac:dyDescent="0.3">
      <c r="A1367" t="str">
        <f t="shared" si="42"/>
        <v>33Lewisham</v>
      </c>
      <c r="B1367">
        <f t="shared" si="43"/>
        <v>33</v>
      </c>
      <c r="C1367" t="s">
        <v>180</v>
      </c>
      <c r="D1367" t="s">
        <v>648</v>
      </c>
      <c r="E1367">
        <v>83</v>
      </c>
      <c r="F1367" t="s">
        <v>2693</v>
      </c>
      <c r="G1367" t="s">
        <v>2694</v>
      </c>
      <c r="H1367" t="s">
        <v>613</v>
      </c>
      <c r="I1367" t="s">
        <v>562</v>
      </c>
      <c r="J1367" t="s">
        <v>554</v>
      </c>
      <c r="K1367">
        <v>43565</v>
      </c>
      <c r="L1367">
        <v>0</v>
      </c>
      <c r="M1367" t="s">
        <v>660</v>
      </c>
    </row>
    <row r="1368" spans="1:13" x14ac:dyDescent="0.3">
      <c r="A1368" t="str">
        <f t="shared" si="42"/>
        <v>34Lewisham</v>
      </c>
      <c r="B1368">
        <f t="shared" si="43"/>
        <v>34</v>
      </c>
      <c r="C1368" t="s">
        <v>180</v>
      </c>
      <c r="D1368" t="s">
        <v>648</v>
      </c>
      <c r="E1368">
        <v>84</v>
      </c>
      <c r="F1368" t="s">
        <v>2688</v>
      </c>
      <c r="G1368" t="s">
        <v>2689</v>
      </c>
      <c r="H1368" t="s">
        <v>605</v>
      </c>
      <c r="I1368" t="s">
        <v>590</v>
      </c>
      <c r="J1368" t="s">
        <v>532</v>
      </c>
      <c r="K1368">
        <v>63339</v>
      </c>
      <c r="L1368">
        <v>0</v>
      </c>
      <c r="M1368" t="s">
        <v>660</v>
      </c>
    </row>
    <row r="1369" spans="1:13" x14ac:dyDescent="0.3">
      <c r="A1369" t="str">
        <f t="shared" si="42"/>
        <v>1Greenwich</v>
      </c>
      <c r="B1369">
        <f t="shared" si="43"/>
        <v>1</v>
      </c>
      <c r="C1369" t="s">
        <v>128</v>
      </c>
      <c r="D1369" t="s">
        <v>648</v>
      </c>
      <c r="E1369">
        <v>26</v>
      </c>
      <c r="F1369" t="s">
        <v>2695</v>
      </c>
      <c r="G1369" t="s">
        <v>2696</v>
      </c>
      <c r="H1369" t="s">
        <v>639</v>
      </c>
      <c r="I1369" t="s">
        <v>653</v>
      </c>
      <c r="J1369" t="s">
        <v>532</v>
      </c>
      <c r="K1369">
        <v>1024000</v>
      </c>
      <c r="L1369">
        <v>12</v>
      </c>
      <c r="M1369" t="s">
        <v>654</v>
      </c>
    </row>
    <row r="1370" spans="1:13" x14ac:dyDescent="0.3">
      <c r="A1370" t="str">
        <f t="shared" si="42"/>
        <v>2Greenwich</v>
      </c>
      <c r="B1370">
        <f t="shared" si="43"/>
        <v>2</v>
      </c>
      <c r="C1370" t="s">
        <v>128</v>
      </c>
      <c r="D1370" t="s">
        <v>648</v>
      </c>
      <c r="E1370">
        <v>27</v>
      </c>
      <c r="F1370" t="s">
        <v>1307</v>
      </c>
      <c r="G1370" t="s">
        <v>2697</v>
      </c>
      <c r="H1370" t="s">
        <v>639</v>
      </c>
      <c r="I1370" t="s">
        <v>653</v>
      </c>
      <c r="J1370" t="s">
        <v>532</v>
      </c>
      <c r="K1370">
        <v>30000</v>
      </c>
      <c r="L1370">
        <v>1</v>
      </c>
      <c r="M1370" t="s">
        <v>654</v>
      </c>
    </row>
    <row r="1371" spans="1:13" x14ac:dyDescent="0.3">
      <c r="A1371" t="str">
        <f t="shared" si="42"/>
        <v>3Greenwich</v>
      </c>
      <c r="B1371">
        <f t="shared" si="43"/>
        <v>3</v>
      </c>
      <c r="C1371" t="s">
        <v>128</v>
      </c>
      <c r="D1371" t="s">
        <v>648</v>
      </c>
      <c r="E1371">
        <v>28</v>
      </c>
      <c r="F1371" t="s">
        <v>2698</v>
      </c>
      <c r="G1371" t="s">
        <v>2699</v>
      </c>
      <c r="H1371" t="s">
        <v>619</v>
      </c>
      <c r="I1371" t="s">
        <v>563</v>
      </c>
      <c r="J1371" t="s">
        <v>532</v>
      </c>
      <c r="K1371">
        <v>917170</v>
      </c>
      <c r="L1371">
        <v>267119</v>
      </c>
      <c r="M1371" t="s">
        <v>657</v>
      </c>
    </row>
    <row r="1372" spans="1:13" x14ac:dyDescent="0.3">
      <c r="A1372" t="str">
        <f t="shared" si="42"/>
        <v>4Greenwich</v>
      </c>
      <c r="B1372">
        <f t="shared" si="43"/>
        <v>4</v>
      </c>
      <c r="C1372" t="s">
        <v>128</v>
      </c>
      <c r="D1372" t="s">
        <v>648</v>
      </c>
      <c r="E1372">
        <v>29</v>
      </c>
      <c r="F1372" t="s">
        <v>2700</v>
      </c>
      <c r="G1372" t="s">
        <v>2701</v>
      </c>
      <c r="H1372" t="s">
        <v>638</v>
      </c>
      <c r="I1372" t="s">
        <v>618</v>
      </c>
      <c r="J1372" t="s">
        <v>532</v>
      </c>
      <c r="K1372">
        <v>292160</v>
      </c>
      <c r="L1372">
        <v>75</v>
      </c>
      <c r="M1372" t="s">
        <v>663</v>
      </c>
    </row>
    <row r="1373" spans="1:13" x14ac:dyDescent="0.3">
      <c r="A1373" t="str">
        <f t="shared" si="42"/>
        <v>5Greenwich</v>
      </c>
      <c r="B1373">
        <f t="shared" si="43"/>
        <v>5</v>
      </c>
      <c r="C1373" t="s">
        <v>128</v>
      </c>
      <c r="D1373" t="s">
        <v>648</v>
      </c>
      <c r="E1373">
        <v>29</v>
      </c>
      <c r="F1373" t="s">
        <v>2702</v>
      </c>
      <c r="G1373" t="s">
        <v>2703</v>
      </c>
      <c r="H1373" t="s">
        <v>638</v>
      </c>
      <c r="I1373" t="s">
        <v>604</v>
      </c>
      <c r="J1373" t="s">
        <v>532</v>
      </c>
      <c r="K1373">
        <v>444880</v>
      </c>
      <c r="L1373">
        <v>170</v>
      </c>
      <c r="M1373" t="s">
        <v>663</v>
      </c>
    </row>
    <row r="1374" spans="1:13" x14ac:dyDescent="0.3">
      <c r="A1374" t="str">
        <f t="shared" si="42"/>
        <v>6Greenwich</v>
      </c>
      <c r="B1374">
        <f t="shared" si="43"/>
        <v>6</v>
      </c>
      <c r="C1374" t="s">
        <v>128</v>
      </c>
      <c r="D1374" t="s">
        <v>648</v>
      </c>
      <c r="E1374">
        <v>30</v>
      </c>
      <c r="F1374" t="s">
        <v>2160</v>
      </c>
      <c r="G1374" t="s">
        <v>2704</v>
      </c>
      <c r="H1374" t="s">
        <v>639</v>
      </c>
      <c r="I1374" t="s">
        <v>653</v>
      </c>
      <c r="J1374" t="s">
        <v>532</v>
      </c>
      <c r="K1374">
        <v>75000</v>
      </c>
      <c r="L1374">
        <v>3</v>
      </c>
      <c r="M1374" t="s">
        <v>654</v>
      </c>
    </row>
    <row r="1375" spans="1:13" x14ac:dyDescent="0.3">
      <c r="A1375" t="str">
        <f t="shared" si="42"/>
        <v>7Greenwich</v>
      </c>
      <c r="B1375">
        <f t="shared" si="43"/>
        <v>7</v>
      </c>
      <c r="C1375" t="s">
        <v>128</v>
      </c>
      <c r="D1375" t="s">
        <v>648</v>
      </c>
      <c r="E1375">
        <v>33</v>
      </c>
      <c r="F1375" t="s">
        <v>2705</v>
      </c>
      <c r="G1375" t="s">
        <v>2706</v>
      </c>
      <c r="H1375" t="s">
        <v>613</v>
      </c>
      <c r="I1375" t="s">
        <v>562</v>
      </c>
      <c r="J1375" t="s">
        <v>532</v>
      </c>
      <c r="K1375">
        <v>375000</v>
      </c>
      <c r="L1375">
        <v>0</v>
      </c>
      <c r="M1375" t="s">
        <v>660</v>
      </c>
    </row>
    <row r="1376" spans="1:13" x14ac:dyDescent="0.3">
      <c r="A1376" t="str">
        <f t="shared" si="42"/>
        <v>8Greenwich</v>
      </c>
      <c r="B1376">
        <f t="shared" si="43"/>
        <v>8</v>
      </c>
      <c r="C1376" t="s">
        <v>128</v>
      </c>
      <c r="D1376" t="s">
        <v>648</v>
      </c>
      <c r="E1376">
        <v>33</v>
      </c>
      <c r="F1376" t="s">
        <v>2705</v>
      </c>
      <c r="G1376" t="s">
        <v>2706</v>
      </c>
      <c r="H1376" t="s">
        <v>613</v>
      </c>
      <c r="I1376" t="s">
        <v>562</v>
      </c>
      <c r="J1376" t="s">
        <v>554</v>
      </c>
      <c r="K1376">
        <v>225000</v>
      </c>
      <c r="L1376">
        <v>0</v>
      </c>
      <c r="M1376" t="s">
        <v>660</v>
      </c>
    </row>
    <row r="1377" spans="1:13" x14ac:dyDescent="0.3">
      <c r="A1377" t="str">
        <f t="shared" si="42"/>
        <v>9Greenwich</v>
      </c>
      <c r="B1377">
        <f t="shared" si="43"/>
        <v>9</v>
      </c>
      <c r="C1377" t="s">
        <v>128</v>
      </c>
      <c r="D1377" t="s">
        <v>648</v>
      </c>
      <c r="E1377">
        <v>34</v>
      </c>
      <c r="F1377" t="s">
        <v>2707</v>
      </c>
      <c r="G1377" t="s">
        <v>2708</v>
      </c>
      <c r="H1377" t="s">
        <v>613</v>
      </c>
      <c r="I1377" t="s">
        <v>616</v>
      </c>
      <c r="J1377" t="s">
        <v>554</v>
      </c>
      <c r="K1377">
        <v>250000</v>
      </c>
      <c r="L1377">
        <v>0</v>
      </c>
      <c r="M1377" t="s">
        <v>660</v>
      </c>
    </row>
    <row r="1378" spans="1:13" x14ac:dyDescent="0.3">
      <c r="A1378" t="str">
        <f t="shared" si="42"/>
        <v>10Greenwich</v>
      </c>
      <c r="B1378">
        <f t="shared" si="43"/>
        <v>10</v>
      </c>
      <c r="C1378" t="s">
        <v>128</v>
      </c>
      <c r="D1378" t="s">
        <v>648</v>
      </c>
      <c r="E1378">
        <v>35</v>
      </c>
      <c r="F1378" t="s">
        <v>2709</v>
      </c>
      <c r="G1378" t="s">
        <v>2710</v>
      </c>
      <c r="H1378" t="s">
        <v>628</v>
      </c>
      <c r="I1378" t="s">
        <v>542</v>
      </c>
      <c r="J1378" t="s">
        <v>554</v>
      </c>
      <c r="K1378">
        <v>165000</v>
      </c>
      <c r="L1378" t="s">
        <v>653</v>
      </c>
      <c r="M1378" t="s">
        <v>660</v>
      </c>
    </row>
    <row r="1379" spans="1:13" x14ac:dyDescent="0.3">
      <c r="A1379" t="str">
        <f t="shared" si="42"/>
        <v>11Greenwich</v>
      </c>
      <c r="B1379">
        <f t="shared" si="43"/>
        <v>11</v>
      </c>
      <c r="C1379" t="s">
        <v>128</v>
      </c>
      <c r="D1379" t="s">
        <v>648</v>
      </c>
      <c r="E1379">
        <v>36</v>
      </c>
      <c r="F1379" t="s">
        <v>2711</v>
      </c>
      <c r="G1379" t="s">
        <v>2712</v>
      </c>
      <c r="H1379" t="s">
        <v>628</v>
      </c>
      <c r="I1379" t="s">
        <v>542</v>
      </c>
      <c r="J1379" t="s">
        <v>554</v>
      </c>
      <c r="K1379">
        <v>531200</v>
      </c>
      <c r="L1379" t="s">
        <v>653</v>
      </c>
      <c r="M1379" t="s">
        <v>660</v>
      </c>
    </row>
    <row r="1380" spans="1:13" x14ac:dyDescent="0.3">
      <c r="A1380" t="str">
        <f t="shared" si="42"/>
        <v>12Greenwich</v>
      </c>
      <c r="B1380">
        <f t="shared" si="43"/>
        <v>12</v>
      </c>
      <c r="C1380" t="s">
        <v>128</v>
      </c>
      <c r="D1380" t="s">
        <v>648</v>
      </c>
      <c r="E1380">
        <v>30</v>
      </c>
      <c r="F1380" t="s">
        <v>2160</v>
      </c>
      <c r="G1380" t="s">
        <v>2713</v>
      </c>
      <c r="H1380" t="s">
        <v>639</v>
      </c>
      <c r="I1380" t="s">
        <v>653</v>
      </c>
      <c r="J1380" t="s">
        <v>554</v>
      </c>
      <c r="K1380">
        <v>100000</v>
      </c>
      <c r="L1380">
        <v>3</v>
      </c>
      <c r="M1380" t="s">
        <v>654</v>
      </c>
    </row>
    <row r="1381" spans="1:13" x14ac:dyDescent="0.3">
      <c r="A1381" t="str">
        <f t="shared" si="42"/>
        <v>13Greenwich</v>
      </c>
      <c r="B1381">
        <f t="shared" si="43"/>
        <v>13</v>
      </c>
      <c r="C1381" t="s">
        <v>128</v>
      </c>
      <c r="D1381" t="s">
        <v>648</v>
      </c>
      <c r="E1381">
        <v>37</v>
      </c>
      <c r="F1381" t="s">
        <v>2714</v>
      </c>
      <c r="G1381" t="s">
        <v>2715</v>
      </c>
      <c r="H1381" t="s">
        <v>623</v>
      </c>
      <c r="I1381" t="s">
        <v>653</v>
      </c>
      <c r="J1381" t="s">
        <v>554</v>
      </c>
      <c r="K1381">
        <v>150000</v>
      </c>
      <c r="L1381">
        <v>0</v>
      </c>
      <c r="M1381" t="s">
        <v>660</v>
      </c>
    </row>
    <row r="1382" spans="1:13" x14ac:dyDescent="0.3">
      <c r="A1382" t="str">
        <f t="shared" si="42"/>
        <v>14Greenwich</v>
      </c>
      <c r="B1382">
        <f t="shared" si="43"/>
        <v>14</v>
      </c>
      <c r="C1382" t="s">
        <v>128</v>
      </c>
      <c r="D1382" t="s">
        <v>648</v>
      </c>
      <c r="E1382">
        <v>35</v>
      </c>
      <c r="F1382" t="s">
        <v>2716</v>
      </c>
      <c r="G1382" t="s">
        <v>2710</v>
      </c>
      <c r="H1382" t="s">
        <v>628</v>
      </c>
      <c r="I1382" t="s">
        <v>542</v>
      </c>
      <c r="J1382" t="s">
        <v>532</v>
      </c>
      <c r="K1382">
        <v>165000</v>
      </c>
      <c r="L1382">
        <v>0</v>
      </c>
      <c r="M1382" t="s">
        <v>660</v>
      </c>
    </row>
    <row r="1383" spans="1:13" x14ac:dyDescent="0.3">
      <c r="A1383" t="str">
        <f t="shared" si="42"/>
        <v>15Greenwich</v>
      </c>
      <c r="B1383">
        <f t="shared" si="43"/>
        <v>15</v>
      </c>
      <c r="C1383" t="s">
        <v>128</v>
      </c>
      <c r="D1383" t="s">
        <v>648</v>
      </c>
      <c r="E1383">
        <v>42</v>
      </c>
      <c r="F1383" t="s">
        <v>2717</v>
      </c>
      <c r="G1383" t="s">
        <v>2718</v>
      </c>
      <c r="H1383" t="s">
        <v>619</v>
      </c>
      <c r="I1383" t="s">
        <v>541</v>
      </c>
      <c r="J1383" t="s">
        <v>532</v>
      </c>
      <c r="K1383">
        <v>250000</v>
      </c>
      <c r="L1383">
        <v>12183</v>
      </c>
      <c r="M1383" t="s">
        <v>657</v>
      </c>
    </row>
    <row r="1384" spans="1:13" x14ac:dyDescent="0.3">
      <c r="A1384" t="str">
        <f t="shared" si="42"/>
        <v>16Greenwich</v>
      </c>
      <c r="B1384">
        <f t="shared" si="43"/>
        <v>16</v>
      </c>
      <c r="C1384" t="s">
        <v>128</v>
      </c>
      <c r="D1384" t="s">
        <v>648</v>
      </c>
      <c r="E1384">
        <v>43</v>
      </c>
      <c r="F1384" t="s">
        <v>2719</v>
      </c>
      <c r="G1384" t="s">
        <v>2720</v>
      </c>
      <c r="H1384" t="s">
        <v>613</v>
      </c>
      <c r="I1384" t="s">
        <v>591</v>
      </c>
      <c r="J1384" t="s">
        <v>554</v>
      </c>
      <c r="K1384">
        <v>300000</v>
      </c>
      <c r="L1384">
        <v>0</v>
      </c>
      <c r="M1384" t="s">
        <v>660</v>
      </c>
    </row>
    <row r="1385" spans="1:13" x14ac:dyDescent="0.3">
      <c r="A1385" t="str">
        <f t="shared" si="42"/>
        <v>17Greenwich</v>
      </c>
      <c r="B1385">
        <f t="shared" si="43"/>
        <v>17</v>
      </c>
      <c r="C1385" t="s">
        <v>128</v>
      </c>
      <c r="D1385" t="s">
        <v>648</v>
      </c>
      <c r="E1385">
        <v>10</v>
      </c>
      <c r="F1385" t="s">
        <v>2721</v>
      </c>
      <c r="G1385" t="s">
        <v>2722</v>
      </c>
      <c r="H1385" t="s">
        <v>528</v>
      </c>
      <c r="I1385" t="s">
        <v>575</v>
      </c>
      <c r="J1385" t="s">
        <v>554</v>
      </c>
      <c r="K1385">
        <v>766273</v>
      </c>
      <c r="L1385">
        <v>1372</v>
      </c>
      <c r="M1385" t="s">
        <v>682</v>
      </c>
    </row>
    <row r="1386" spans="1:13" x14ac:dyDescent="0.3">
      <c r="A1386" t="str">
        <f t="shared" si="42"/>
        <v>18Greenwich</v>
      </c>
      <c r="B1386">
        <f t="shared" si="43"/>
        <v>18</v>
      </c>
      <c r="C1386" t="s">
        <v>128</v>
      </c>
      <c r="D1386" t="s">
        <v>648</v>
      </c>
      <c r="E1386">
        <v>32</v>
      </c>
      <c r="F1386" t="s">
        <v>1166</v>
      </c>
      <c r="G1386" t="s">
        <v>2723</v>
      </c>
      <c r="H1386" t="s">
        <v>605</v>
      </c>
      <c r="I1386" t="s">
        <v>579</v>
      </c>
      <c r="J1386" t="s">
        <v>532</v>
      </c>
      <c r="K1386">
        <v>33200</v>
      </c>
      <c r="L1386">
        <v>0</v>
      </c>
      <c r="M1386" t="s">
        <v>660</v>
      </c>
    </row>
    <row r="1387" spans="1:13" x14ac:dyDescent="0.3">
      <c r="A1387" t="str">
        <f t="shared" si="42"/>
        <v>1Cumberland</v>
      </c>
      <c r="B1387">
        <f t="shared" si="43"/>
        <v>1</v>
      </c>
      <c r="C1387" t="s">
        <v>98</v>
      </c>
      <c r="D1387" t="s">
        <v>729</v>
      </c>
      <c r="E1387">
        <v>5</v>
      </c>
      <c r="F1387" t="s">
        <v>2724</v>
      </c>
      <c r="G1387" t="s">
        <v>2725</v>
      </c>
      <c r="H1387" t="s">
        <v>613</v>
      </c>
      <c r="I1387" t="s">
        <v>591</v>
      </c>
      <c r="J1387" t="s">
        <v>532</v>
      </c>
      <c r="K1387">
        <v>1925000</v>
      </c>
      <c r="L1387">
        <v>850</v>
      </c>
      <c r="M1387" t="s">
        <v>660</v>
      </c>
    </row>
    <row r="1388" spans="1:13" x14ac:dyDescent="0.3">
      <c r="A1388" t="str">
        <f t="shared" si="42"/>
        <v>2Cumberland</v>
      </c>
      <c r="B1388">
        <f t="shared" si="43"/>
        <v>2</v>
      </c>
      <c r="C1388" t="s">
        <v>98</v>
      </c>
      <c r="D1388" t="s">
        <v>729</v>
      </c>
      <c r="E1388">
        <v>9</v>
      </c>
      <c r="F1388" t="s">
        <v>2726</v>
      </c>
      <c r="G1388" t="s">
        <v>2727</v>
      </c>
      <c r="H1388" t="s">
        <v>550</v>
      </c>
      <c r="I1388" t="s">
        <v>557</v>
      </c>
      <c r="J1388" t="s">
        <v>532</v>
      </c>
      <c r="K1388">
        <v>135000</v>
      </c>
      <c r="L1388">
        <v>0</v>
      </c>
      <c r="M1388" t="s">
        <v>660</v>
      </c>
    </row>
    <row r="1389" spans="1:13" x14ac:dyDescent="0.3">
      <c r="A1389" t="str">
        <f t="shared" si="42"/>
        <v>3Cumberland</v>
      </c>
      <c r="B1389">
        <f t="shared" si="43"/>
        <v>3</v>
      </c>
      <c r="C1389" t="s">
        <v>98</v>
      </c>
      <c r="D1389" t="s">
        <v>729</v>
      </c>
      <c r="E1389">
        <v>10</v>
      </c>
      <c r="F1389" t="s">
        <v>2728</v>
      </c>
      <c r="G1389" t="s">
        <v>2729</v>
      </c>
      <c r="H1389" t="s">
        <v>605</v>
      </c>
      <c r="I1389" t="s">
        <v>579</v>
      </c>
      <c r="J1389" t="s">
        <v>532</v>
      </c>
      <c r="K1389">
        <v>64198</v>
      </c>
      <c r="L1389">
        <v>0</v>
      </c>
      <c r="M1389" t="s">
        <v>660</v>
      </c>
    </row>
    <row r="1390" spans="1:13" x14ac:dyDescent="0.3">
      <c r="A1390" t="str">
        <f t="shared" si="42"/>
        <v>4Cumberland</v>
      </c>
      <c r="B1390">
        <f t="shared" si="43"/>
        <v>4</v>
      </c>
      <c r="C1390" t="s">
        <v>98</v>
      </c>
      <c r="D1390" t="s">
        <v>729</v>
      </c>
      <c r="E1390">
        <v>9</v>
      </c>
      <c r="F1390" t="s">
        <v>2726</v>
      </c>
      <c r="G1390" t="s">
        <v>2730</v>
      </c>
      <c r="H1390" t="s">
        <v>613</v>
      </c>
      <c r="I1390" t="s">
        <v>591</v>
      </c>
      <c r="J1390" t="s">
        <v>554</v>
      </c>
      <c r="K1390">
        <v>90364.96</v>
      </c>
      <c r="L1390">
        <v>0</v>
      </c>
      <c r="M1390" t="s">
        <v>660</v>
      </c>
    </row>
    <row r="1391" spans="1:13" x14ac:dyDescent="0.3">
      <c r="A1391" t="str">
        <f t="shared" si="42"/>
        <v>5Cumberland</v>
      </c>
      <c r="B1391">
        <f t="shared" si="43"/>
        <v>5</v>
      </c>
      <c r="C1391" t="s">
        <v>98</v>
      </c>
      <c r="D1391" t="s">
        <v>729</v>
      </c>
      <c r="E1391">
        <v>5</v>
      </c>
      <c r="F1391" t="s">
        <v>2724</v>
      </c>
      <c r="G1391" t="s">
        <v>2731</v>
      </c>
      <c r="H1391" t="s">
        <v>613</v>
      </c>
      <c r="I1391" t="s">
        <v>540</v>
      </c>
      <c r="J1391" t="s">
        <v>554</v>
      </c>
      <c r="K1391">
        <v>321000</v>
      </c>
      <c r="L1391">
        <v>0</v>
      </c>
      <c r="M1391" t="s">
        <v>660</v>
      </c>
    </row>
    <row r="1392" spans="1:13" x14ac:dyDescent="0.3">
      <c r="A1392" t="str">
        <f t="shared" si="42"/>
        <v>6Cumberland</v>
      </c>
      <c r="B1392">
        <f t="shared" si="43"/>
        <v>6</v>
      </c>
      <c r="C1392" t="s">
        <v>98</v>
      </c>
      <c r="D1392" t="s">
        <v>729</v>
      </c>
      <c r="E1392">
        <v>9</v>
      </c>
      <c r="F1392" t="s">
        <v>2726</v>
      </c>
      <c r="G1392" t="s">
        <v>2724</v>
      </c>
      <c r="H1392" t="s">
        <v>613</v>
      </c>
      <c r="I1392" t="s">
        <v>540</v>
      </c>
      <c r="J1392" t="s">
        <v>554</v>
      </c>
      <c r="K1392">
        <v>776900</v>
      </c>
      <c r="L1392">
        <v>0</v>
      </c>
      <c r="M1392" t="s">
        <v>660</v>
      </c>
    </row>
    <row r="1393" spans="1:13" x14ac:dyDescent="0.3">
      <c r="A1393" t="str">
        <f t="shared" si="42"/>
        <v>7Cumberland</v>
      </c>
      <c r="B1393">
        <f t="shared" si="43"/>
        <v>7</v>
      </c>
      <c r="C1393" t="s">
        <v>98</v>
      </c>
      <c r="D1393" t="s">
        <v>729</v>
      </c>
      <c r="E1393">
        <v>9</v>
      </c>
      <c r="F1393" t="s">
        <v>2726</v>
      </c>
      <c r="G1393" t="s">
        <v>2732</v>
      </c>
      <c r="H1393" t="s">
        <v>557</v>
      </c>
      <c r="I1393" t="s">
        <v>653</v>
      </c>
      <c r="J1393" t="s">
        <v>554</v>
      </c>
      <c r="K1393">
        <v>226657</v>
      </c>
      <c r="L1393">
        <v>0</v>
      </c>
      <c r="M1393" t="s">
        <v>660</v>
      </c>
    </row>
    <row r="1394" spans="1:13" x14ac:dyDescent="0.3">
      <c r="A1394" t="str">
        <f t="shared" si="42"/>
        <v>8Cumberland</v>
      </c>
      <c r="B1394">
        <f t="shared" si="43"/>
        <v>8</v>
      </c>
      <c r="C1394" t="s">
        <v>98</v>
      </c>
      <c r="D1394" t="s">
        <v>729</v>
      </c>
      <c r="E1394">
        <v>10</v>
      </c>
      <c r="F1394" t="s">
        <v>2728</v>
      </c>
      <c r="G1394" t="s">
        <v>2729</v>
      </c>
      <c r="H1394" t="s">
        <v>605</v>
      </c>
      <c r="I1394" t="s">
        <v>579</v>
      </c>
      <c r="J1394" t="s">
        <v>554</v>
      </c>
      <c r="K1394">
        <v>106082</v>
      </c>
      <c r="L1394">
        <v>0</v>
      </c>
      <c r="M1394" t="s">
        <v>660</v>
      </c>
    </row>
    <row r="1395" spans="1:13" x14ac:dyDescent="0.3">
      <c r="A1395" t="str">
        <f t="shared" si="42"/>
        <v>9Cumberland</v>
      </c>
      <c r="B1395">
        <f t="shared" si="43"/>
        <v>9</v>
      </c>
      <c r="C1395" t="s">
        <v>98</v>
      </c>
      <c r="D1395" t="s">
        <v>729</v>
      </c>
      <c r="E1395">
        <v>11</v>
      </c>
      <c r="F1395" t="s">
        <v>2733</v>
      </c>
      <c r="G1395" t="s">
        <v>2734</v>
      </c>
      <c r="H1395" t="s">
        <v>557</v>
      </c>
      <c r="I1395" t="s">
        <v>653</v>
      </c>
      <c r="J1395" t="s">
        <v>532</v>
      </c>
      <c r="K1395">
        <v>50000</v>
      </c>
      <c r="L1395">
        <v>0</v>
      </c>
      <c r="M1395" t="s">
        <v>660</v>
      </c>
    </row>
    <row r="1396" spans="1:13" x14ac:dyDescent="0.3">
      <c r="A1396" t="str">
        <f t="shared" si="42"/>
        <v>10Cumberland</v>
      </c>
      <c r="B1396">
        <f t="shared" si="43"/>
        <v>10</v>
      </c>
      <c r="C1396" t="s">
        <v>98</v>
      </c>
      <c r="D1396" t="s">
        <v>729</v>
      </c>
      <c r="E1396">
        <v>11</v>
      </c>
      <c r="F1396" t="s">
        <v>2735</v>
      </c>
      <c r="G1396" t="s">
        <v>2736</v>
      </c>
      <c r="H1396" t="s">
        <v>557</v>
      </c>
      <c r="I1396" t="s">
        <v>653</v>
      </c>
      <c r="J1396" t="s">
        <v>532</v>
      </c>
      <c r="K1396">
        <v>50000</v>
      </c>
      <c r="L1396">
        <v>0</v>
      </c>
      <c r="M1396" t="s">
        <v>660</v>
      </c>
    </row>
    <row r="1397" spans="1:13" x14ac:dyDescent="0.3">
      <c r="A1397" t="str">
        <f t="shared" si="42"/>
        <v>11Cumberland</v>
      </c>
      <c r="B1397">
        <f t="shared" si="43"/>
        <v>11</v>
      </c>
      <c r="C1397" t="s">
        <v>98</v>
      </c>
      <c r="D1397" t="s">
        <v>729</v>
      </c>
      <c r="E1397">
        <v>1</v>
      </c>
      <c r="F1397" t="s">
        <v>2737</v>
      </c>
      <c r="G1397" t="s">
        <v>2738</v>
      </c>
      <c r="H1397" t="s">
        <v>597</v>
      </c>
      <c r="I1397" t="s">
        <v>578</v>
      </c>
      <c r="J1397" t="s">
        <v>532</v>
      </c>
      <c r="K1397">
        <v>200000</v>
      </c>
      <c r="L1397">
        <v>50</v>
      </c>
      <c r="M1397" t="s">
        <v>2739</v>
      </c>
    </row>
    <row r="1398" spans="1:13" x14ac:dyDescent="0.3">
      <c r="A1398" t="str">
        <f t="shared" si="42"/>
        <v>12Cumberland</v>
      </c>
      <c r="B1398">
        <f t="shared" si="43"/>
        <v>12</v>
      </c>
      <c r="C1398" t="s">
        <v>98</v>
      </c>
      <c r="D1398" t="s">
        <v>729</v>
      </c>
      <c r="E1398">
        <v>1</v>
      </c>
      <c r="F1398" t="s">
        <v>2740</v>
      </c>
      <c r="G1398" t="s">
        <v>2741</v>
      </c>
      <c r="H1398" t="s">
        <v>619</v>
      </c>
      <c r="I1398" t="s">
        <v>541</v>
      </c>
      <c r="J1398" t="s">
        <v>532</v>
      </c>
      <c r="K1398">
        <v>336000</v>
      </c>
      <c r="L1398">
        <v>13500</v>
      </c>
      <c r="M1398" t="s">
        <v>657</v>
      </c>
    </row>
    <row r="1399" spans="1:13" x14ac:dyDescent="0.3">
      <c r="A1399" t="str">
        <f t="shared" si="42"/>
        <v>13Cumberland</v>
      </c>
      <c r="B1399">
        <f t="shared" si="43"/>
        <v>13</v>
      </c>
      <c r="C1399" t="s">
        <v>98</v>
      </c>
      <c r="D1399" t="s">
        <v>729</v>
      </c>
      <c r="E1399">
        <v>11</v>
      </c>
      <c r="F1399" t="s">
        <v>2742</v>
      </c>
      <c r="G1399" t="s">
        <v>2743</v>
      </c>
      <c r="H1399" t="s">
        <v>2498</v>
      </c>
      <c r="J1399" t="s">
        <v>532</v>
      </c>
      <c r="K1399">
        <v>114874.60860000001</v>
      </c>
      <c r="L1399">
        <v>0</v>
      </c>
      <c r="M1399" t="s">
        <v>660</v>
      </c>
    </row>
    <row r="1400" spans="1:13" x14ac:dyDescent="0.3">
      <c r="A1400" t="str">
        <f t="shared" si="42"/>
        <v>14Cumberland</v>
      </c>
      <c r="B1400">
        <f t="shared" si="43"/>
        <v>14</v>
      </c>
      <c r="C1400" t="s">
        <v>98</v>
      </c>
      <c r="D1400" t="s">
        <v>729</v>
      </c>
      <c r="E1400">
        <v>4</v>
      </c>
      <c r="F1400" t="s">
        <v>2744</v>
      </c>
      <c r="G1400" t="s">
        <v>2745</v>
      </c>
      <c r="H1400" t="s">
        <v>623</v>
      </c>
      <c r="J1400" t="s">
        <v>532</v>
      </c>
      <c r="K1400">
        <v>140000</v>
      </c>
      <c r="L1400">
        <v>0</v>
      </c>
      <c r="M1400" t="s">
        <v>660</v>
      </c>
    </row>
    <row r="1401" spans="1:13" x14ac:dyDescent="0.3">
      <c r="A1401" t="str">
        <f t="shared" si="42"/>
        <v>15Cumberland</v>
      </c>
      <c r="B1401">
        <f t="shared" si="43"/>
        <v>15</v>
      </c>
      <c r="C1401" t="s">
        <v>98</v>
      </c>
      <c r="D1401" t="s">
        <v>729</v>
      </c>
      <c r="E1401">
        <v>4</v>
      </c>
      <c r="F1401" t="s">
        <v>2744</v>
      </c>
      <c r="G1401" t="s">
        <v>2746</v>
      </c>
      <c r="H1401" t="s">
        <v>557</v>
      </c>
      <c r="J1401" t="s">
        <v>532</v>
      </c>
      <c r="K1401">
        <v>80000</v>
      </c>
      <c r="L1401">
        <v>0</v>
      </c>
      <c r="M1401" t="s">
        <v>660</v>
      </c>
    </row>
    <row r="1402" spans="1:13" x14ac:dyDescent="0.3">
      <c r="A1402" t="str">
        <f t="shared" si="42"/>
        <v>16Cumberland</v>
      </c>
      <c r="B1402">
        <f t="shared" si="43"/>
        <v>16</v>
      </c>
      <c r="C1402" t="s">
        <v>98</v>
      </c>
      <c r="D1402" t="s">
        <v>729</v>
      </c>
      <c r="E1402">
        <v>2</v>
      </c>
      <c r="F1402" t="s">
        <v>2747</v>
      </c>
      <c r="G1402" t="s">
        <v>2748</v>
      </c>
      <c r="H1402" t="s">
        <v>631</v>
      </c>
      <c r="I1402" t="s">
        <v>557</v>
      </c>
      <c r="J1402" t="s">
        <v>532</v>
      </c>
      <c r="K1402">
        <v>211000</v>
      </c>
      <c r="L1402">
        <v>350</v>
      </c>
      <c r="M1402" t="s">
        <v>525</v>
      </c>
    </row>
    <row r="1403" spans="1:13" x14ac:dyDescent="0.3">
      <c r="A1403" t="str">
        <f t="shared" si="42"/>
        <v>17Cumberland</v>
      </c>
      <c r="B1403">
        <f t="shared" si="43"/>
        <v>17</v>
      </c>
      <c r="C1403" t="s">
        <v>98</v>
      </c>
      <c r="D1403" t="s">
        <v>729</v>
      </c>
      <c r="E1403">
        <v>9</v>
      </c>
      <c r="F1403" t="s">
        <v>2726</v>
      </c>
      <c r="G1403" t="s">
        <v>2749</v>
      </c>
      <c r="H1403" t="s">
        <v>636</v>
      </c>
      <c r="I1403" t="s">
        <v>567</v>
      </c>
      <c r="J1403" t="s">
        <v>554</v>
      </c>
      <c r="K1403">
        <v>623431</v>
      </c>
      <c r="L1403">
        <v>0</v>
      </c>
      <c r="M1403" t="s">
        <v>660</v>
      </c>
    </row>
    <row r="1404" spans="1:13" x14ac:dyDescent="0.3">
      <c r="A1404" t="str">
        <f t="shared" si="42"/>
        <v>18Cumberland</v>
      </c>
      <c r="B1404">
        <f t="shared" si="43"/>
        <v>18</v>
      </c>
      <c r="C1404" t="s">
        <v>98</v>
      </c>
      <c r="D1404" t="s">
        <v>729</v>
      </c>
      <c r="E1404">
        <v>9</v>
      </c>
      <c r="F1404" t="s">
        <v>2747</v>
      </c>
      <c r="G1404" t="s">
        <v>2750</v>
      </c>
      <c r="H1404" t="s">
        <v>588</v>
      </c>
      <c r="I1404" t="s">
        <v>557</v>
      </c>
      <c r="J1404" t="s">
        <v>554</v>
      </c>
      <c r="K1404">
        <v>212500</v>
      </c>
      <c r="L1404">
        <v>0</v>
      </c>
      <c r="M1404" t="s">
        <v>660</v>
      </c>
    </row>
    <row r="1405" spans="1:13" x14ac:dyDescent="0.3">
      <c r="A1405" t="str">
        <f t="shared" si="42"/>
        <v>19Cumberland</v>
      </c>
      <c r="B1405">
        <f t="shared" si="43"/>
        <v>19</v>
      </c>
      <c r="C1405" t="s">
        <v>98</v>
      </c>
      <c r="D1405" t="s">
        <v>729</v>
      </c>
      <c r="E1405">
        <v>9</v>
      </c>
      <c r="F1405" t="s">
        <v>2726</v>
      </c>
      <c r="G1405" t="s">
        <v>2751</v>
      </c>
      <c r="H1405" t="s">
        <v>638</v>
      </c>
      <c r="I1405" t="s">
        <v>595</v>
      </c>
      <c r="J1405" t="s">
        <v>532</v>
      </c>
      <c r="K1405">
        <v>109256</v>
      </c>
      <c r="L1405">
        <v>10</v>
      </c>
      <c r="M1405" t="s">
        <v>663</v>
      </c>
    </row>
    <row r="1406" spans="1:13" x14ac:dyDescent="0.3">
      <c r="A1406" t="str">
        <f t="shared" si="42"/>
        <v>1Kirklees</v>
      </c>
      <c r="B1406">
        <f t="shared" si="43"/>
        <v>1</v>
      </c>
      <c r="C1406" t="s">
        <v>166</v>
      </c>
      <c r="D1406" t="s">
        <v>729</v>
      </c>
      <c r="E1406">
        <v>7</v>
      </c>
      <c r="F1406" t="s">
        <v>1639</v>
      </c>
      <c r="G1406" t="s">
        <v>2752</v>
      </c>
      <c r="H1406" t="s">
        <v>619</v>
      </c>
      <c r="I1406" t="s">
        <v>563</v>
      </c>
      <c r="J1406" t="s">
        <v>532</v>
      </c>
      <c r="K1406">
        <v>1881326</v>
      </c>
      <c r="L1406">
        <v>80093</v>
      </c>
      <c r="M1406" t="s">
        <v>657</v>
      </c>
    </row>
    <row r="1407" spans="1:13" x14ac:dyDescent="0.3">
      <c r="A1407" t="str">
        <f t="shared" si="42"/>
        <v>2Kirklees</v>
      </c>
      <c r="B1407">
        <f t="shared" si="43"/>
        <v>2</v>
      </c>
      <c r="C1407" t="s">
        <v>166</v>
      </c>
      <c r="D1407" t="s">
        <v>729</v>
      </c>
      <c r="E1407">
        <v>7</v>
      </c>
      <c r="F1407" t="s">
        <v>1639</v>
      </c>
      <c r="G1407" t="s">
        <v>2753</v>
      </c>
      <c r="H1407" t="s">
        <v>588</v>
      </c>
      <c r="I1407" t="s">
        <v>537</v>
      </c>
      <c r="J1407" t="s">
        <v>532</v>
      </c>
      <c r="K1407">
        <v>53300</v>
      </c>
      <c r="L1407" t="s">
        <v>653</v>
      </c>
      <c r="M1407" t="s">
        <v>660</v>
      </c>
    </row>
    <row r="1408" spans="1:13" x14ac:dyDescent="0.3">
      <c r="A1408" t="str">
        <f t="shared" si="42"/>
        <v>3Kirklees</v>
      </c>
      <c r="B1408">
        <f t="shared" si="43"/>
        <v>3</v>
      </c>
      <c r="C1408" t="s">
        <v>166</v>
      </c>
      <c r="D1408" t="s">
        <v>729</v>
      </c>
      <c r="E1408">
        <v>7</v>
      </c>
      <c r="F1408" t="s">
        <v>1639</v>
      </c>
      <c r="G1408" t="s">
        <v>2753</v>
      </c>
      <c r="H1408" t="s">
        <v>631</v>
      </c>
      <c r="I1408" t="s">
        <v>544</v>
      </c>
      <c r="J1408" t="s">
        <v>532</v>
      </c>
      <c r="K1408">
        <v>195901</v>
      </c>
      <c r="L1408">
        <v>50</v>
      </c>
      <c r="M1408" t="s">
        <v>525</v>
      </c>
    </row>
    <row r="1409" spans="1:13" x14ac:dyDescent="0.3">
      <c r="A1409" t="str">
        <f t="shared" si="42"/>
        <v>4Kirklees</v>
      </c>
      <c r="B1409">
        <f t="shared" si="43"/>
        <v>4</v>
      </c>
      <c r="C1409" t="s">
        <v>166</v>
      </c>
      <c r="D1409" t="s">
        <v>729</v>
      </c>
      <c r="E1409">
        <v>7</v>
      </c>
      <c r="F1409" t="s">
        <v>1639</v>
      </c>
      <c r="G1409" t="s">
        <v>2753</v>
      </c>
      <c r="H1409" t="s">
        <v>631</v>
      </c>
      <c r="I1409" t="s">
        <v>544</v>
      </c>
      <c r="J1409" t="s">
        <v>554</v>
      </c>
      <c r="K1409">
        <v>933992</v>
      </c>
      <c r="L1409">
        <v>237</v>
      </c>
      <c r="M1409" t="s">
        <v>525</v>
      </c>
    </row>
    <row r="1410" spans="1:13" x14ac:dyDescent="0.3">
      <c r="A1410" t="str">
        <f t="shared" si="42"/>
        <v>5Kirklees</v>
      </c>
      <c r="B1410">
        <f t="shared" si="43"/>
        <v>5</v>
      </c>
      <c r="C1410" t="s">
        <v>166</v>
      </c>
      <c r="D1410" t="s">
        <v>729</v>
      </c>
      <c r="E1410">
        <v>7</v>
      </c>
      <c r="F1410" t="s">
        <v>1639</v>
      </c>
      <c r="G1410" t="s">
        <v>2753</v>
      </c>
      <c r="H1410" t="s">
        <v>630</v>
      </c>
      <c r="I1410" t="s">
        <v>543</v>
      </c>
      <c r="J1410" t="s">
        <v>532</v>
      </c>
      <c r="K1410">
        <v>362288</v>
      </c>
      <c r="L1410">
        <v>10</v>
      </c>
      <c r="M1410" t="s">
        <v>651</v>
      </c>
    </row>
    <row r="1411" spans="1:13" x14ac:dyDescent="0.3">
      <c r="A1411" t="str">
        <f t="shared" ref="A1411:A1474" si="44">B1411&amp;C1411</f>
        <v>6Kirklees</v>
      </c>
      <c r="B1411">
        <f t="shared" ref="B1411:B1474" si="45">IF(C1411=C1410, B1410+1, 1)</f>
        <v>6</v>
      </c>
      <c r="C1411" t="s">
        <v>166</v>
      </c>
      <c r="D1411" t="s">
        <v>729</v>
      </c>
      <c r="E1411">
        <v>7</v>
      </c>
      <c r="F1411" t="s">
        <v>1639</v>
      </c>
      <c r="G1411" t="s">
        <v>2753</v>
      </c>
      <c r="H1411" t="s">
        <v>630</v>
      </c>
      <c r="I1411" t="s">
        <v>543</v>
      </c>
      <c r="J1411" t="s">
        <v>554</v>
      </c>
      <c r="K1411">
        <v>176800</v>
      </c>
      <c r="L1411">
        <v>101</v>
      </c>
      <c r="M1411" t="s">
        <v>651</v>
      </c>
    </row>
    <row r="1412" spans="1:13" x14ac:dyDescent="0.3">
      <c r="A1412" t="str">
        <f t="shared" si="44"/>
        <v>7Kirklees</v>
      </c>
      <c r="B1412">
        <f t="shared" si="45"/>
        <v>7</v>
      </c>
      <c r="C1412" t="s">
        <v>166</v>
      </c>
      <c r="D1412" t="s">
        <v>729</v>
      </c>
      <c r="E1412">
        <v>7</v>
      </c>
      <c r="F1412" t="s">
        <v>1639</v>
      </c>
      <c r="G1412" t="s">
        <v>2753</v>
      </c>
      <c r="H1412" t="s">
        <v>639</v>
      </c>
      <c r="I1412" t="s">
        <v>653</v>
      </c>
      <c r="J1412" t="s">
        <v>532</v>
      </c>
      <c r="K1412">
        <v>1539128</v>
      </c>
      <c r="L1412" t="s">
        <v>653</v>
      </c>
      <c r="M1412" t="s">
        <v>654</v>
      </c>
    </row>
    <row r="1413" spans="1:13" x14ac:dyDescent="0.3">
      <c r="A1413" t="str">
        <f t="shared" si="44"/>
        <v>8Kirklees</v>
      </c>
      <c r="B1413">
        <f t="shared" si="45"/>
        <v>8</v>
      </c>
      <c r="C1413" t="s">
        <v>166</v>
      </c>
      <c r="D1413" t="s">
        <v>729</v>
      </c>
      <c r="E1413">
        <v>7</v>
      </c>
      <c r="F1413" t="s">
        <v>1639</v>
      </c>
      <c r="G1413" t="s">
        <v>2753</v>
      </c>
      <c r="H1413" t="s">
        <v>528</v>
      </c>
      <c r="I1413" t="s">
        <v>575</v>
      </c>
      <c r="J1413" t="s">
        <v>532</v>
      </c>
      <c r="K1413">
        <v>100000</v>
      </c>
      <c r="L1413">
        <v>516</v>
      </c>
      <c r="M1413" t="s">
        <v>682</v>
      </c>
    </row>
    <row r="1414" spans="1:13" x14ac:dyDescent="0.3">
      <c r="A1414" t="str">
        <f t="shared" si="44"/>
        <v>9Kirklees</v>
      </c>
      <c r="B1414">
        <f t="shared" si="45"/>
        <v>9</v>
      </c>
      <c r="C1414" t="s">
        <v>166</v>
      </c>
      <c r="D1414" t="s">
        <v>729</v>
      </c>
      <c r="E1414">
        <v>7</v>
      </c>
      <c r="F1414" t="s">
        <v>1639</v>
      </c>
      <c r="G1414" t="s">
        <v>2753</v>
      </c>
      <c r="H1414" t="s">
        <v>557</v>
      </c>
      <c r="I1414" t="s">
        <v>653</v>
      </c>
      <c r="J1414" t="s">
        <v>532</v>
      </c>
      <c r="K1414">
        <v>32364</v>
      </c>
      <c r="L1414" t="s">
        <v>653</v>
      </c>
      <c r="M1414" t="s">
        <v>660</v>
      </c>
    </row>
    <row r="1415" spans="1:13" x14ac:dyDescent="0.3">
      <c r="A1415" t="str">
        <f t="shared" si="44"/>
        <v>10Kirklees</v>
      </c>
      <c r="B1415">
        <f t="shared" si="45"/>
        <v>10</v>
      </c>
      <c r="C1415" t="s">
        <v>166</v>
      </c>
      <c r="D1415" t="s">
        <v>729</v>
      </c>
      <c r="E1415">
        <v>7</v>
      </c>
      <c r="F1415" t="s">
        <v>1639</v>
      </c>
      <c r="G1415" t="s">
        <v>2752</v>
      </c>
      <c r="H1415" t="s">
        <v>630</v>
      </c>
      <c r="I1415" t="s">
        <v>543</v>
      </c>
      <c r="J1415" t="s">
        <v>554</v>
      </c>
      <c r="K1415">
        <v>400000</v>
      </c>
      <c r="L1415">
        <v>10</v>
      </c>
      <c r="M1415" t="s">
        <v>651</v>
      </c>
    </row>
    <row r="1416" spans="1:13" x14ac:dyDescent="0.3">
      <c r="A1416" t="str">
        <f t="shared" si="44"/>
        <v>11Kirklees</v>
      </c>
      <c r="B1416">
        <f t="shared" si="45"/>
        <v>11</v>
      </c>
      <c r="C1416" t="s">
        <v>166</v>
      </c>
      <c r="D1416" t="s">
        <v>729</v>
      </c>
      <c r="E1416">
        <v>7</v>
      </c>
      <c r="F1416" t="s">
        <v>1639</v>
      </c>
      <c r="G1416" t="s">
        <v>2752</v>
      </c>
      <c r="H1416" t="s">
        <v>613</v>
      </c>
      <c r="I1416" t="s">
        <v>580</v>
      </c>
      <c r="J1416" t="s">
        <v>554</v>
      </c>
      <c r="K1416">
        <v>55000</v>
      </c>
      <c r="L1416">
        <v>0</v>
      </c>
      <c r="M1416" t="s">
        <v>660</v>
      </c>
    </row>
    <row r="1417" spans="1:13" x14ac:dyDescent="0.3">
      <c r="A1417" t="str">
        <f t="shared" si="44"/>
        <v>12Kirklees</v>
      </c>
      <c r="B1417">
        <f t="shared" si="45"/>
        <v>12</v>
      </c>
      <c r="C1417" t="s">
        <v>166</v>
      </c>
      <c r="D1417" t="s">
        <v>729</v>
      </c>
      <c r="E1417">
        <v>7</v>
      </c>
      <c r="F1417" t="s">
        <v>1639</v>
      </c>
      <c r="G1417" t="s">
        <v>2752</v>
      </c>
      <c r="H1417" t="s">
        <v>613</v>
      </c>
      <c r="I1417" t="s">
        <v>609</v>
      </c>
      <c r="J1417" t="s">
        <v>554</v>
      </c>
      <c r="K1417">
        <v>90000</v>
      </c>
      <c r="L1417">
        <v>0</v>
      </c>
      <c r="M1417" t="s">
        <v>660</v>
      </c>
    </row>
    <row r="1418" spans="1:13" x14ac:dyDescent="0.3">
      <c r="A1418" t="str">
        <f t="shared" si="44"/>
        <v>13Kirklees</v>
      </c>
      <c r="B1418">
        <f t="shared" si="45"/>
        <v>13</v>
      </c>
      <c r="C1418" t="s">
        <v>166</v>
      </c>
      <c r="D1418" t="s">
        <v>729</v>
      </c>
      <c r="E1418">
        <v>7</v>
      </c>
      <c r="F1418" t="s">
        <v>1639</v>
      </c>
      <c r="G1418" t="s">
        <v>2752</v>
      </c>
      <c r="H1418" t="s">
        <v>571</v>
      </c>
      <c r="I1418" t="s">
        <v>558</v>
      </c>
      <c r="J1418" t="s">
        <v>554</v>
      </c>
      <c r="K1418">
        <v>24000</v>
      </c>
      <c r="L1418">
        <v>840</v>
      </c>
      <c r="M1418" t="s">
        <v>719</v>
      </c>
    </row>
    <row r="1419" spans="1:13" x14ac:dyDescent="0.3">
      <c r="A1419" t="str">
        <f t="shared" si="44"/>
        <v>14Kirklees</v>
      </c>
      <c r="B1419">
        <f t="shared" si="45"/>
        <v>14</v>
      </c>
      <c r="C1419" t="s">
        <v>166</v>
      </c>
      <c r="D1419" t="s">
        <v>729</v>
      </c>
      <c r="E1419">
        <v>7</v>
      </c>
      <c r="F1419" t="s">
        <v>1639</v>
      </c>
      <c r="G1419" t="s">
        <v>2752</v>
      </c>
      <c r="H1419" t="s">
        <v>588</v>
      </c>
      <c r="I1419" t="s">
        <v>577</v>
      </c>
      <c r="J1419" t="s">
        <v>554</v>
      </c>
      <c r="K1419">
        <v>130000</v>
      </c>
      <c r="L1419">
        <v>0</v>
      </c>
      <c r="M1419" t="s">
        <v>660</v>
      </c>
    </row>
    <row r="1420" spans="1:13" x14ac:dyDescent="0.3">
      <c r="A1420" t="str">
        <f t="shared" si="44"/>
        <v>15Kirklees</v>
      </c>
      <c r="B1420">
        <f t="shared" si="45"/>
        <v>15</v>
      </c>
      <c r="C1420" t="s">
        <v>166</v>
      </c>
      <c r="D1420" t="s">
        <v>729</v>
      </c>
      <c r="E1420">
        <v>7</v>
      </c>
      <c r="F1420" t="s">
        <v>1639</v>
      </c>
      <c r="G1420" t="s">
        <v>2752</v>
      </c>
      <c r="H1420" t="s">
        <v>634</v>
      </c>
      <c r="J1420" t="s">
        <v>554</v>
      </c>
      <c r="K1420">
        <v>700000</v>
      </c>
      <c r="L1420">
        <v>0</v>
      </c>
      <c r="M1420" t="s">
        <v>660</v>
      </c>
    </row>
    <row r="1421" spans="1:13" x14ac:dyDescent="0.3">
      <c r="A1421" t="str">
        <f t="shared" si="44"/>
        <v>16Kirklees</v>
      </c>
      <c r="B1421">
        <f t="shared" si="45"/>
        <v>16</v>
      </c>
      <c r="C1421" t="s">
        <v>166</v>
      </c>
      <c r="D1421" t="s">
        <v>729</v>
      </c>
      <c r="E1421">
        <v>7</v>
      </c>
      <c r="F1421" t="s">
        <v>1639</v>
      </c>
      <c r="G1421" t="s">
        <v>2752</v>
      </c>
      <c r="H1421" t="s">
        <v>632</v>
      </c>
      <c r="J1421" t="s">
        <v>554</v>
      </c>
      <c r="K1421">
        <v>1107256</v>
      </c>
      <c r="L1421">
        <v>0</v>
      </c>
      <c r="M1421" t="s">
        <v>660</v>
      </c>
    </row>
    <row r="1422" spans="1:13" x14ac:dyDescent="0.3">
      <c r="A1422" t="str">
        <f t="shared" si="44"/>
        <v>1Luton</v>
      </c>
      <c r="B1422">
        <f t="shared" si="45"/>
        <v>1</v>
      </c>
      <c r="C1422" t="s">
        <v>186</v>
      </c>
      <c r="D1422" t="s">
        <v>891</v>
      </c>
      <c r="E1422">
        <v>14</v>
      </c>
      <c r="F1422" t="s">
        <v>2754</v>
      </c>
      <c r="G1422" t="s">
        <v>2755</v>
      </c>
      <c r="H1422" t="s">
        <v>619</v>
      </c>
      <c r="I1422" t="s">
        <v>563</v>
      </c>
      <c r="J1422" t="s">
        <v>532</v>
      </c>
      <c r="K1422">
        <v>1396435</v>
      </c>
      <c r="L1422">
        <v>70000</v>
      </c>
      <c r="M1422" t="s">
        <v>657</v>
      </c>
    </row>
    <row r="1423" spans="1:13" x14ac:dyDescent="0.3">
      <c r="A1423" t="str">
        <f t="shared" si="44"/>
        <v>2Luton</v>
      </c>
      <c r="B1423">
        <f t="shared" si="45"/>
        <v>2</v>
      </c>
      <c r="C1423" t="s">
        <v>186</v>
      </c>
      <c r="D1423" t="s">
        <v>891</v>
      </c>
      <c r="E1423">
        <v>14</v>
      </c>
      <c r="F1423" t="s">
        <v>2754</v>
      </c>
      <c r="G1423" t="s">
        <v>2755</v>
      </c>
      <c r="H1423" t="s">
        <v>638</v>
      </c>
      <c r="I1423" t="s">
        <v>618</v>
      </c>
      <c r="J1423" t="s">
        <v>532</v>
      </c>
      <c r="K1423">
        <v>351586</v>
      </c>
      <c r="L1423">
        <v>100</v>
      </c>
      <c r="M1423" t="s">
        <v>663</v>
      </c>
    </row>
    <row r="1424" spans="1:13" x14ac:dyDescent="0.3">
      <c r="A1424" t="str">
        <f t="shared" si="44"/>
        <v>3Luton</v>
      </c>
      <c r="B1424">
        <f t="shared" si="45"/>
        <v>3</v>
      </c>
      <c r="C1424" t="s">
        <v>186</v>
      </c>
      <c r="D1424" t="s">
        <v>891</v>
      </c>
      <c r="E1424">
        <v>15</v>
      </c>
      <c r="F1424" t="s">
        <v>2756</v>
      </c>
      <c r="G1424" t="s">
        <v>2757</v>
      </c>
      <c r="H1424" t="s">
        <v>613</v>
      </c>
      <c r="I1424" t="s">
        <v>591</v>
      </c>
      <c r="J1424" t="s">
        <v>554</v>
      </c>
      <c r="K1424">
        <v>745415</v>
      </c>
      <c r="L1424">
        <v>11</v>
      </c>
      <c r="M1424" t="s">
        <v>660</v>
      </c>
    </row>
    <row r="1425" spans="1:13" x14ac:dyDescent="0.3">
      <c r="A1425" t="str">
        <f t="shared" si="44"/>
        <v>4Luton</v>
      </c>
      <c r="B1425">
        <f t="shared" si="45"/>
        <v>4</v>
      </c>
      <c r="C1425" t="s">
        <v>186</v>
      </c>
      <c r="D1425" t="s">
        <v>891</v>
      </c>
      <c r="E1425">
        <v>16</v>
      </c>
      <c r="F1425" t="s">
        <v>2758</v>
      </c>
      <c r="G1425" t="s">
        <v>2759</v>
      </c>
      <c r="H1425" t="s">
        <v>613</v>
      </c>
      <c r="I1425" t="s">
        <v>591</v>
      </c>
      <c r="J1425" t="s">
        <v>554</v>
      </c>
      <c r="K1425">
        <v>13707</v>
      </c>
      <c r="L1425">
        <v>1</v>
      </c>
      <c r="M1425" t="s">
        <v>660</v>
      </c>
    </row>
    <row r="1426" spans="1:13" x14ac:dyDescent="0.3">
      <c r="A1426" t="str">
        <f t="shared" si="44"/>
        <v>5Luton</v>
      </c>
      <c r="B1426">
        <f t="shared" si="45"/>
        <v>5</v>
      </c>
      <c r="C1426" t="s">
        <v>186</v>
      </c>
      <c r="D1426" t="s">
        <v>891</v>
      </c>
      <c r="E1426">
        <v>17</v>
      </c>
      <c r="F1426" t="s">
        <v>2760</v>
      </c>
      <c r="G1426" t="s">
        <v>932</v>
      </c>
      <c r="H1426" t="s">
        <v>613</v>
      </c>
      <c r="I1426" t="s">
        <v>591</v>
      </c>
      <c r="J1426" t="s">
        <v>554</v>
      </c>
      <c r="K1426">
        <v>57920</v>
      </c>
      <c r="L1426" t="s">
        <v>653</v>
      </c>
      <c r="M1426" t="s">
        <v>660</v>
      </c>
    </row>
    <row r="1427" spans="1:13" x14ac:dyDescent="0.3">
      <c r="A1427" t="str">
        <f t="shared" si="44"/>
        <v>6Luton</v>
      </c>
      <c r="B1427">
        <f t="shared" si="45"/>
        <v>6</v>
      </c>
      <c r="C1427" t="s">
        <v>186</v>
      </c>
      <c r="D1427" t="s">
        <v>891</v>
      </c>
      <c r="E1427">
        <v>19</v>
      </c>
      <c r="F1427" t="s">
        <v>2761</v>
      </c>
      <c r="G1427" t="s">
        <v>2762</v>
      </c>
      <c r="H1427" t="s">
        <v>613</v>
      </c>
      <c r="I1427" t="s">
        <v>591</v>
      </c>
      <c r="J1427" t="s">
        <v>554</v>
      </c>
      <c r="K1427">
        <v>320695</v>
      </c>
      <c r="L1427">
        <v>2</v>
      </c>
      <c r="M1427" t="s">
        <v>660</v>
      </c>
    </row>
    <row r="1428" spans="1:13" x14ac:dyDescent="0.3">
      <c r="A1428" t="str">
        <f t="shared" si="44"/>
        <v>7Luton</v>
      </c>
      <c r="B1428">
        <f t="shared" si="45"/>
        <v>7</v>
      </c>
      <c r="C1428" t="s">
        <v>186</v>
      </c>
      <c r="D1428" t="s">
        <v>891</v>
      </c>
      <c r="E1428">
        <v>19</v>
      </c>
      <c r="F1428" t="s">
        <v>2761</v>
      </c>
      <c r="G1428" t="s">
        <v>2762</v>
      </c>
      <c r="H1428" t="s">
        <v>613</v>
      </c>
      <c r="I1428" t="s">
        <v>591</v>
      </c>
      <c r="J1428" t="s">
        <v>554</v>
      </c>
      <c r="K1428">
        <v>46292</v>
      </c>
      <c r="L1428">
        <v>2</v>
      </c>
      <c r="M1428" t="s">
        <v>660</v>
      </c>
    </row>
    <row r="1429" spans="1:13" x14ac:dyDescent="0.3">
      <c r="A1429" t="str">
        <f t="shared" si="44"/>
        <v>8Luton</v>
      </c>
      <c r="B1429">
        <f t="shared" si="45"/>
        <v>8</v>
      </c>
      <c r="C1429" t="s">
        <v>186</v>
      </c>
      <c r="D1429" t="s">
        <v>891</v>
      </c>
      <c r="E1429">
        <v>20</v>
      </c>
      <c r="F1429" t="s">
        <v>2763</v>
      </c>
      <c r="G1429" t="s">
        <v>2764</v>
      </c>
      <c r="H1429" t="s">
        <v>613</v>
      </c>
      <c r="I1429" t="s">
        <v>591</v>
      </c>
      <c r="J1429" t="s">
        <v>554</v>
      </c>
      <c r="K1429">
        <v>42997</v>
      </c>
      <c r="L1429">
        <v>130</v>
      </c>
      <c r="M1429" t="s">
        <v>660</v>
      </c>
    </row>
    <row r="1430" spans="1:13" x14ac:dyDescent="0.3">
      <c r="A1430" t="str">
        <f t="shared" si="44"/>
        <v>9Luton</v>
      </c>
      <c r="B1430">
        <f t="shared" si="45"/>
        <v>9</v>
      </c>
      <c r="C1430" t="s">
        <v>186</v>
      </c>
      <c r="D1430" t="s">
        <v>891</v>
      </c>
      <c r="E1430">
        <v>19</v>
      </c>
      <c r="F1430" t="s">
        <v>2761</v>
      </c>
      <c r="G1430" t="s">
        <v>2765</v>
      </c>
      <c r="H1430" t="s">
        <v>613</v>
      </c>
      <c r="I1430" t="s">
        <v>591</v>
      </c>
      <c r="J1430" t="s">
        <v>554</v>
      </c>
      <c r="K1430">
        <v>133459</v>
      </c>
      <c r="L1430">
        <v>1.1000000000000001</v>
      </c>
      <c r="M1430" t="s">
        <v>660</v>
      </c>
    </row>
    <row r="1431" spans="1:13" x14ac:dyDescent="0.3">
      <c r="A1431" t="str">
        <f t="shared" si="44"/>
        <v>10Luton</v>
      </c>
      <c r="B1431">
        <f t="shared" si="45"/>
        <v>10</v>
      </c>
      <c r="C1431" t="s">
        <v>186</v>
      </c>
      <c r="D1431" t="s">
        <v>891</v>
      </c>
      <c r="E1431">
        <v>22</v>
      </c>
      <c r="F1431" t="s">
        <v>928</v>
      </c>
      <c r="G1431" t="s">
        <v>2766</v>
      </c>
      <c r="H1431" t="s">
        <v>613</v>
      </c>
      <c r="I1431" t="s">
        <v>591</v>
      </c>
      <c r="J1431" t="s">
        <v>554</v>
      </c>
      <c r="K1431">
        <v>79748</v>
      </c>
      <c r="L1431" t="s">
        <v>653</v>
      </c>
      <c r="M1431" t="s">
        <v>660</v>
      </c>
    </row>
    <row r="1432" spans="1:13" x14ac:dyDescent="0.3">
      <c r="A1432" t="str">
        <f t="shared" si="44"/>
        <v>11Luton</v>
      </c>
      <c r="B1432">
        <f t="shared" si="45"/>
        <v>11</v>
      </c>
      <c r="C1432" t="s">
        <v>186</v>
      </c>
      <c r="D1432" t="s">
        <v>891</v>
      </c>
      <c r="E1432">
        <v>23</v>
      </c>
      <c r="F1432" t="s">
        <v>2767</v>
      </c>
      <c r="G1432" t="s">
        <v>2768</v>
      </c>
      <c r="H1432" t="s">
        <v>632</v>
      </c>
      <c r="I1432" t="s">
        <v>653</v>
      </c>
      <c r="J1432" t="s">
        <v>554</v>
      </c>
      <c r="K1432">
        <v>243883</v>
      </c>
      <c r="L1432">
        <v>68</v>
      </c>
      <c r="M1432" t="s">
        <v>660</v>
      </c>
    </row>
    <row r="1433" spans="1:13" x14ac:dyDescent="0.3">
      <c r="A1433" t="str">
        <f t="shared" si="44"/>
        <v>12Luton</v>
      </c>
      <c r="B1433">
        <f t="shared" si="45"/>
        <v>12</v>
      </c>
      <c r="C1433" t="s">
        <v>186</v>
      </c>
      <c r="D1433" t="s">
        <v>891</v>
      </c>
      <c r="E1433">
        <v>24</v>
      </c>
      <c r="F1433" t="s">
        <v>1244</v>
      </c>
      <c r="G1433" t="s">
        <v>907</v>
      </c>
      <c r="H1433" t="s">
        <v>557</v>
      </c>
      <c r="I1433" t="s">
        <v>557</v>
      </c>
      <c r="J1433" t="s">
        <v>554</v>
      </c>
      <c r="K1433">
        <v>35487</v>
      </c>
      <c r="L1433" t="s">
        <v>653</v>
      </c>
      <c r="M1433" t="s">
        <v>660</v>
      </c>
    </row>
    <row r="1434" spans="1:13" x14ac:dyDescent="0.3">
      <c r="A1434" t="str">
        <f t="shared" si="44"/>
        <v>13Luton</v>
      </c>
      <c r="B1434">
        <f t="shared" si="45"/>
        <v>13</v>
      </c>
      <c r="C1434" t="s">
        <v>186</v>
      </c>
      <c r="D1434" t="s">
        <v>891</v>
      </c>
      <c r="E1434">
        <v>17</v>
      </c>
      <c r="F1434" t="s">
        <v>2760</v>
      </c>
      <c r="G1434" t="s">
        <v>2769</v>
      </c>
      <c r="H1434" t="s">
        <v>613</v>
      </c>
      <c r="I1434" t="s">
        <v>580</v>
      </c>
      <c r="J1434" t="s">
        <v>554</v>
      </c>
      <c r="K1434">
        <v>11517</v>
      </c>
      <c r="L1434">
        <v>0</v>
      </c>
      <c r="M1434" t="s">
        <v>660</v>
      </c>
    </row>
    <row r="1435" spans="1:13" x14ac:dyDescent="0.3">
      <c r="A1435" t="str">
        <f t="shared" si="44"/>
        <v>14Luton</v>
      </c>
      <c r="B1435">
        <f t="shared" si="45"/>
        <v>14</v>
      </c>
      <c r="C1435" t="s">
        <v>186</v>
      </c>
      <c r="D1435" t="s">
        <v>891</v>
      </c>
      <c r="E1435">
        <v>26</v>
      </c>
      <c r="F1435" t="s">
        <v>2565</v>
      </c>
      <c r="G1435" t="s">
        <v>2770</v>
      </c>
      <c r="H1435" t="s">
        <v>613</v>
      </c>
      <c r="I1435" t="s">
        <v>580</v>
      </c>
      <c r="J1435" t="s">
        <v>554</v>
      </c>
      <c r="K1435">
        <v>65212</v>
      </c>
      <c r="L1435">
        <v>0</v>
      </c>
      <c r="M1435" t="s">
        <v>660</v>
      </c>
    </row>
    <row r="1436" spans="1:13" x14ac:dyDescent="0.3">
      <c r="A1436" t="str">
        <f t="shared" si="44"/>
        <v>1Croydon</v>
      </c>
      <c r="B1436">
        <f t="shared" si="45"/>
        <v>1</v>
      </c>
      <c r="C1436" t="s">
        <v>96</v>
      </c>
      <c r="D1436" t="s">
        <v>648</v>
      </c>
      <c r="E1436">
        <v>67</v>
      </c>
      <c r="F1436" t="s">
        <v>2771</v>
      </c>
      <c r="G1436" t="s">
        <v>2772</v>
      </c>
      <c r="H1436" t="s">
        <v>619</v>
      </c>
      <c r="I1436" t="s">
        <v>563</v>
      </c>
      <c r="J1436" t="s">
        <v>532</v>
      </c>
      <c r="K1436">
        <v>609686</v>
      </c>
      <c r="L1436">
        <v>31887</v>
      </c>
      <c r="M1436" t="s">
        <v>657</v>
      </c>
    </row>
    <row r="1437" spans="1:13" x14ac:dyDescent="0.3">
      <c r="A1437" t="str">
        <f t="shared" si="44"/>
        <v>2Croydon</v>
      </c>
      <c r="B1437">
        <f t="shared" si="45"/>
        <v>2</v>
      </c>
      <c r="C1437" t="s">
        <v>96</v>
      </c>
      <c r="D1437" t="s">
        <v>648</v>
      </c>
      <c r="E1437">
        <v>68</v>
      </c>
      <c r="F1437" t="s">
        <v>2773</v>
      </c>
      <c r="G1437" t="s">
        <v>2774</v>
      </c>
      <c r="H1437" t="s">
        <v>628</v>
      </c>
      <c r="I1437" t="s">
        <v>542</v>
      </c>
      <c r="J1437" t="s">
        <v>532</v>
      </c>
      <c r="K1437">
        <v>102322</v>
      </c>
      <c r="L1437" t="s">
        <v>653</v>
      </c>
      <c r="M1437" t="s">
        <v>660</v>
      </c>
    </row>
    <row r="1438" spans="1:13" x14ac:dyDescent="0.3">
      <c r="A1438" t="str">
        <f t="shared" si="44"/>
        <v>3Croydon</v>
      </c>
      <c r="B1438">
        <f t="shared" si="45"/>
        <v>3</v>
      </c>
      <c r="C1438" t="s">
        <v>96</v>
      </c>
      <c r="D1438" t="s">
        <v>648</v>
      </c>
      <c r="E1438">
        <v>69</v>
      </c>
      <c r="F1438" t="s">
        <v>2775</v>
      </c>
      <c r="G1438" t="s">
        <v>2776</v>
      </c>
      <c r="H1438" t="s">
        <v>628</v>
      </c>
      <c r="I1438" t="s">
        <v>564</v>
      </c>
      <c r="J1438" t="s">
        <v>532</v>
      </c>
      <c r="K1438">
        <v>38480</v>
      </c>
      <c r="L1438" t="s">
        <v>653</v>
      </c>
      <c r="M1438" t="s">
        <v>660</v>
      </c>
    </row>
    <row r="1439" spans="1:13" x14ac:dyDescent="0.3">
      <c r="A1439" t="str">
        <f t="shared" si="44"/>
        <v>4Croydon</v>
      </c>
      <c r="B1439">
        <f t="shared" si="45"/>
        <v>4</v>
      </c>
      <c r="C1439" t="s">
        <v>96</v>
      </c>
      <c r="D1439" t="s">
        <v>648</v>
      </c>
      <c r="E1439">
        <v>70</v>
      </c>
      <c r="F1439" t="s">
        <v>2777</v>
      </c>
      <c r="G1439" t="s">
        <v>2778</v>
      </c>
      <c r="H1439" t="s">
        <v>628</v>
      </c>
      <c r="I1439" t="s">
        <v>564</v>
      </c>
      <c r="J1439" t="s">
        <v>532</v>
      </c>
      <c r="K1439">
        <v>225576</v>
      </c>
      <c r="L1439" t="s">
        <v>653</v>
      </c>
      <c r="M1439" t="s">
        <v>660</v>
      </c>
    </row>
    <row r="1440" spans="1:13" x14ac:dyDescent="0.3">
      <c r="A1440" t="str">
        <f t="shared" si="44"/>
        <v>5Croydon</v>
      </c>
      <c r="B1440">
        <f t="shared" si="45"/>
        <v>5</v>
      </c>
      <c r="C1440" t="s">
        <v>96</v>
      </c>
      <c r="D1440" t="s">
        <v>648</v>
      </c>
      <c r="E1440">
        <v>71</v>
      </c>
      <c r="F1440" t="s">
        <v>2779</v>
      </c>
      <c r="G1440" t="s">
        <v>2780</v>
      </c>
      <c r="H1440" t="s">
        <v>628</v>
      </c>
      <c r="I1440" t="s">
        <v>542</v>
      </c>
      <c r="J1440" t="s">
        <v>532</v>
      </c>
      <c r="K1440">
        <v>79798</v>
      </c>
      <c r="L1440" t="s">
        <v>653</v>
      </c>
      <c r="M1440" t="s">
        <v>660</v>
      </c>
    </row>
    <row r="1441" spans="1:13" x14ac:dyDescent="0.3">
      <c r="A1441" t="str">
        <f t="shared" si="44"/>
        <v>6Croydon</v>
      </c>
      <c r="B1441">
        <f t="shared" si="45"/>
        <v>6</v>
      </c>
      <c r="C1441" t="s">
        <v>96</v>
      </c>
      <c r="D1441" t="s">
        <v>648</v>
      </c>
      <c r="E1441">
        <v>72</v>
      </c>
      <c r="F1441" t="s">
        <v>2781</v>
      </c>
      <c r="G1441" t="s">
        <v>2782</v>
      </c>
      <c r="H1441" t="s">
        <v>528</v>
      </c>
      <c r="I1441" t="s">
        <v>575</v>
      </c>
      <c r="J1441" t="s">
        <v>532</v>
      </c>
      <c r="K1441">
        <v>150000</v>
      </c>
      <c r="L1441">
        <v>125</v>
      </c>
      <c r="M1441" t="s">
        <v>682</v>
      </c>
    </row>
    <row r="1442" spans="1:13" x14ac:dyDescent="0.3">
      <c r="A1442" t="str">
        <f t="shared" si="44"/>
        <v>7Croydon</v>
      </c>
      <c r="B1442">
        <f t="shared" si="45"/>
        <v>7</v>
      </c>
      <c r="C1442" t="s">
        <v>96</v>
      </c>
      <c r="D1442" t="s">
        <v>648</v>
      </c>
      <c r="E1442">
        <v>73</v>
      </c>
      <c r="F1442" t="s">
        <v>2783</v>
      </c>
      <c r="G1442" t="s">
        <v>2784</v>
      </c>
      <c r="H1442" t="s">
        <v>628</v>
      </c>
      <c r="I1442" t="s">
        <v>564</v>
      </c>
      <c r="J1442" t="s">
        <v>532</v>
      </c>
      <c r="K1442">
        <v>103054</v>
      </c>
      <c r="L1442" t="s">
        <v>653</v>
      </c>
      <c r="M1442" t="s">
        <v>660</v>
      </c>
    </row>
    <row r="1443" spans="1:13" x14ac:dyDescent="0.3">
      <c r="A1443" t="str">
        <f t="shared" si="44"/>
        <v>8Croydon</v>
      </c>
      <c r="B1443">
        <f t="shared" si="45"/>
        <v>8</v>
      </c>
      <c r="C1443" t="s">
        <v>96</v>
      </c>
      <c r="D1443" t="s">
        <v>648</v>
      </c>
      <c r="E1443">
        <v>74</v>
      </c>
      <c r="F1443" t="s">
        <v>2785</v>
      </c>
      <c r="G1443" t="s">
        <v>2786</v>
      </c>
      <c r="H1443" t="s">
        <v>588</v>
      </c>
      <c r="I1443" t="s">
        <v>537</v>
      </c>
      <c r="J1443" t="s">
        <v>532</v>
      </c>
      <c r="K1443">
        <v>90000</v>
      </c>
      <c r="L1443" t="s">
        <v>653</v>
      </c>
      <c r="M1443" t="s">
        <v>660</v>
      </c>
    </row>
    <row r="1444" spans="1:13" x14ac:dyDescent="0.3">
      <c r="A1444" t="str">
        <f t="shared" si="44"/>
        <v>9Croydon</v>
      </c>
      <c r="B1444">
        <f t="shared" si="45"/>
        <v>9</v>
      </c>
      <c r="C1444" t="s">
        <v>96</v>
      </c>
      <c r="D1444" t="s">
        <v>648</v>
      </c>
      <c r="E1444">
        <v>75</v>
      </c>
      <c r="F1444" t="s">
        <v>2787</v>
      </c>
      <c r="G1444" t="s">
        <v>2788</v>
      </c>
      <c r="H1444" t="s">
        <v>613</v>
      </c>
      <c r="I1444" t="s">
        <v>591</v>
      </c>
      <c r="J1444" t="s">
        <v>532</v>
      </c>
      <c r="K1444">
        <v>932610</v>
      </c>
      <c r="L1444">
        <v>0</v>
      </c>
      <c r="M1444" t="s">
        <v>660</v>
      </c>
    </row>
    <row r="1445" spans="1:13" x14ac:dyDescent="0.3">
      <c r="A1445" t="str">
        <f t="shared" si="44"/>
        <v>10Croydon</v>
      </c>
      <c r="B1445">
        <f t="shared" si="45"/>
        <v>10</v>
      </c>
      <c r="C1445" t="s">
        <v>96</v>
      </c>
      <c r="D1445" t="s">
        <v>648</v>
      </c>
      <c r="E1445">
        <v>76</v>
      </c>
      <c r="F1445" t="s">
        <v>2789</v>
      </c>
      <c r="G1445" t="s">
        <v>2790</v>
      </c>
      <c r="H1445" t="s">
        <v>613</v>
      </c>
      <c r="I1445" t="s">
        <v>591</v>
      </c>
      <c r="J1445" t="s">
        <v>554</v>
      </c>
      <c r="K1445">
        <v>987300</v>
      </c>
      <c r="L1445">
        <v>0</v>
      </c>
      <c r="M1445" t="s">
        <v>660</v>
      </c>
    </row>
    <row r="1446" spans="1:13" x14ac:dyDescent="0.3">
      <c r="A1446" t="str">
        <f t="shared" si="44"/>
        <v>11Croydon</v>
      </c>
      <c r="B1446">
        <f t="shared" si="45"/>
        <v>11</v>
      </c>
      <c r="C1446" t="s">
        <v>96</v>
      </c>
      <c r="D1446" t="s">
        <v>648</v>
      </c>
      <c r="E1446">
        <v>78</v>
      </c>
      <c r="F1446" t="s">
        <v>2791</v>
      </c>
      <c r="G1446" t="s">
        <v>2792</v>
      </c>
      <c r="H1446" t="s">
        <v>638</v>
      </c>
      <c r="I1446" t="s">
        <v>547</v>
      </c>
      <c r="J1446" t="s">
        <v>554</v>
      </c>
      <c r="K1446">
        <v>764580</v>
      </c>
      <c r="L1446">
        <v>20</v>
      </c>
      <c r="M1446" t="s">
        <v>663</v>
      </c>
    </row>
    <row r="1447" spans="1:13" x14ac:dyDescent="0.3">
      <c r="A1447" t="str">
        <f t="shared" si="44"/>
        <v>12Croydon</v>
      </c>
      <c r="B1447">
        <f t="shared" si="45"/>
        <v>12</v>
      </c>
      <c r="C1447" t="s">
        <v>96</v>
      </c>
      <c r="D1447" t="s">
        <v>648</v>
      </c>
      <c r="E1447">
        <v>80</v>
      </c>
      <c r="F1447" t="s">
        <v>2793</v>
      </c>
      <c r="G1447" t="s">
        <v>2794</v>
      </c>
      <c r="H1447" t="s">
        <v>613</v>
      </c>
      <c r="I1447" t="s">
        <v>540</v>
      </c>
      <c r="J1447" t="s">
        <v>554</v>
      </c>
      <c r="K1447">
        <v>156772</v>
      </c>
      <c r="L1447" t="s">
        <v>653</v>
      </c>
      <c r="M1447" t="s">
        <v>660</v>
      </c>
    </row>
    <row r="1448" spans="1:13" x14ac:dyDescent="0.3">
      <c r="A1448" t="str">
        <f t="shared" si="44"/>
        <v>13Croydon</v>
      </c>
      <c r="B1448">
        <f t="shared" si="45"/>
        <v>13</v>
      </c>
      <c r="C1448" t="s">
        <v>96</v>
      </c>
      <c r="D1448" t="s">
        <v>648</v>
      </c>
      <c r="E1448">
        <v>81</v>
      </c>
      <c r="F1448" t="s">
        <v>2795</v>
      </c>
      <c r="G1448" t="s">
        <v>2796</v>
      </c>
      <c r="H1448" t="s">
        <v>613</v>
      </c>
      <c r="I1448" t="s">
        <v>557</v>
      </c>
      <c r="J1448" t="s">
        <v>554</v>
      </c>
      <c r="K1448">
        <v>1104000</v>
      </c>
      <c r="L1448">
        <v>0</v>
      </c>
      <c r="M1448" t="s">
        <v>660</v>
      </c>
    </row>
    <row r="1449" spans="1:13" x14ac:dyDescent="0.3">
      <c r="A1449" t="str">
        <f t="shared" si="44"/>
        <v>14Croydon</v>
      </c>
      <c r="B1449">
        <f t="shared" si="45"/>
        <v>14</v>
      </c>
      <c r="C1449" t="s">
        <v>96</v>
      </c>
      <c r="D1449" t="s">
        <v>648</v>
      </c>
      <c r="E1449">
        <v>94</v>
      </c>
      <c r="F1449" t="s">
        <v>2797</v>
      </c>
      <c r="G1449" t="s">
        <v>2798</v>
      </c>
      <c r="H1449" t="s">
        <v>639</v>
      </c>
      <c r="I1449" t="s">
        <v>570</v>
      </c>
      <c r="J1449" t="s">
        <v>554</v>
      </c>
      <c r="K1449">
        <v>100000</v>
      </c>
      <c r="L1449">
        <v>2</v>
      </c>
      <c r="M1449" t="s">
        <v>654</v>
      </c>
    </row>
    <row r="1450" spans="1:13" x14ac:dyDescent="0.3">
      <c r="A1450" t="str">
        <f t="shared" si="44"/>
        <v>1Suffolk</v>
      </c>
      <c r="B1450">
        <f t="shared" si="45"/>
        <v>1</v>
      </c>
      <c r="C1450" t="s">
        <v>282</v>
      </c>
      <c r="D1450" t="s">
        <v>891</v>
      </c>
      <c r="E1450">
        <v>79</v>
      </c>
      <c r="F1450" t="s">
        <v>2799</v>
      </c>
      <c r="G1450" t="s">
        <v>2800</v>
      </c>
      <c r="H1450" t="s">
        <v>631</v>
      </c>
      <c r="I1450" t="s">
        <v>594</v>
      </c>
      <c r="J1450" t="s">
        <v>554</v>
      </c>
      <c r="K1450">
        <v>1110054.1200000001</v>
      </c>
      <c r="L1450">
        <v>319</v>
      </c>
      <c r="M1450" t="s">
        <v>525</v>
      </c>
    </row>
    <row r="1451" spans="1:13" x14ac:dyDescent="0.3">
      <c r="A1451" t="str">
        <f t="shared" si="44"/>
        <v>2Suffolk</v>
      </c>
      <c r="B1451">
        <f t="shared" si="45"/>
        <v>2</v>
      </c>
      <c r="C1451" t="s">
        <v>282</v>
      </c>
      <c r="D1451" t="s">
        <v>891</v>
      </c>
      <c r="E1451">
        <v>80</v>
      </c>
      <c r="F1451" t="s">
        <v>2801</v>
      </c>
      <c r="G1451" t="s">
        <v>2802</v>
      </c>
      <c r="H1451" t="s">
        <v>628</v>
      </c>
      <c r="I1451" t="s">
        <v>564</v>
      </c>
      <c r="J1451" t="s">
        <v>554</v>
      </c>
      <c r="K1451">
        <v>162396</v>
      </c>
      <c r="L1451">
        <v>0</v>
      </c>
      <c r="M1451" t="s">
        <v>660</v>
      </c>
    </row>
    <row r="1452" spans="1:13" x14ac:dyDescent="0.3">
      <c r="A1452" t="str">
        <f t="shared" si="44"/>
        <v>3Suffolk</v>
      </c>
      <c r="B1452">
        <f t="shared" si="45"/>
        <v>3</v>
      </c>
      <c r="C1452" t="s">
        <v>282</v>
      </c>
      <c r="D1452" t="s">
        <v>891</v>
      </c>
      <c r="E1452">
        <v>81</v>
      </c>
      <c r="F1452" t="s">
        <v>2803</v>
      </c>
      <c r="G1452" t="s">
        <v>2800</v>
      </c>
      <c r="H1452" t="s">
        <v>631</v>
      </c>
      <c r="I1452" t="s">
        <v>594</v>
      </c>
      <c r="J1452" t="s">
        <v>554</v>
      </c>
      <c r="K1452">
        <v>473196</v>
      </c>
      <c r="L1452">
        <v>136</v>
      </c>
      <c r="M1452" t="s">
        <v>525</v>
      </c>
    </row>
    <row r="1453" spans="1:13" x14ac:dyDescent="0.3">
      <c r="A1453" t="str">
        <f t="shared" si="44"/>
        <v>4Suffolk</v>
      </c>
      <c r="B1453">
        <f t="shared" si="45"/>
        <v>4</v>
      </c>
      <c r="C1453" t="s">
        <v>282</v>
      </c>
      <c r="D1453" t="s">
        <v>891</v>
      </c>
      <c r="E1453">
        <v>82</v>
      </c>
      <c r="F1453" t="s">
        <v>2804</v>
      </c>
      <c r="G1453" t="s">
        <v>2805</v>
      </c>
      <c r="H1453" t="s">
        <v>630</v>
      </c>
      <c r="I1453" t="s">
        <v>565</v>
      </c>
      <c r="J1453" t="s">
        <v>554</v>
      </c>
      <c r="K1453">
        <v>260962</v>
      </c>
      <c r="L1453">
        <v>44</v>
      </c>
      <c r="M1453" t="s">
        <v>651</v>
      </c>
    </row>
    <row r="1454" spans="1:13" x14ac:dyDescent="0.3">
      <c r="A1454" t="str">
        <f t="shared" si="44"/>
        <v>5Suffolk</v>
      </c>
      <c r="B1454">
        <f t="shared" si="45"/>
        <v>5</v>
      </c>
      <c r="C1454" t="s">
        <v>282</v>
      </c>
      <c r="D1454" t="s">
        <v>891</v>
      </c>
      <c r="E1454">
        <v>83</v>
      </c>
      <c r="F1454" t="s">
        <v>2806</v>
      </c>
      <c r="G1454" t="s">
        <v>2807</v>
      </c>
      <c r="H1454" t="s">
        <v>613</v>
      </c>
      <c r="I1454" t="s">
        <v>540</v>
      </c>
      <c r="J1454" t="s">
        <v>532</v>
      </c>
      <c r="K1454">
        <v>60000</v>
      </c>
      <c r="L1454">
        <v>0</v>
      </c>
      <c r="M1454" t="s">
        <v>660</v>
      </c>
    </row>
    <row r="1455" spans="1:13" x14ac:dyDescent="0.3">
      <c r="A1455" t="str">
        <f t="shared" si="44"/>
        <v>6Suffolk</v>
      </c>
      <c r="B1455">
        <f t="shared" si="45"/>
        <v>6</v>
      </c>
      <c r="C1455" t="s">
        <v>282</v>
      </c>
      <c r="D1455" t="s">
        <v>891</v>
      </c>
      <c r="E1455">
        <v>84</v>
      </c>
      <c r="F1455" t="s">
        <v>2808</v>
      </c>
      <c r="G1455" t="s">
        <v>2805</v>
      </c>
      <c r="H1455" t="s">
        <v>630</v>
      </c>
      <c r="I1455" t="s">
        <v>543</v>
      </c>
      <c r="J1455" t="s">
        <v>532</v>
      </c>
      <c r="K1455">
        <v>1564200</v>
      </c>
      <c r="L1455">
        <v>76</v>
      </c>
      <c r="M1455" t="s">
        <v>651</v>
      </c>
    </row>
    <row r="1456" spans="1:13" x14ac:dyDescent="0.3">
      <c r="A1456" t="str">
        <f t="shared" si="44"/>
        <v>7Suffolk</v>
      </c>
      <c r="B1456">
        <f t="shared" si="45"/>
        <v>7</v>
      </c>
      <c r="C1456" t="s">
        <v>282</v>
      </c>
      <c r="D1456" t="s">
        <v>891</v>
      </c>
      <c r="E1456">
        <v>85</v>
      </c>
      <c r="F1456" t="s">
        <v>2809</v>
      </c>
      <c r="G1456" t="s">
        <v>2800</v>
      </c>
      <c r="H1456" t="s">
        <v>631</v>
      </c>
      <c r="I1456" t="s">
        <v>594</v>
      </c>
      <c r="J1456" t="s">
        <v>532</v>
      </c>
      <c r="K1456">
        <v>166669</v>
      </c>
      <c r="L1456">
        <v>48</v>
      </c>
      <c r="M1456" t="s">
        <v>525</v>
      </c>
    </row>
    <row r="1457" spans="1:13" x14ac:dyDescent="0.3">
      <c r="A1457" t="str">
        <f t="shared" si="44"/>
        <v>8Suffolk</v>
      </c>
      <c r="B1457">
        <f t="shared" si="45"/>
        <v>8</v>
      </c>
      <c r="C1457" t="s">
        <v>282</v>
      </c>
      <c r="D1457" t="s">
        <v>891</v>
      </c>
      <c r="E1457">
        <v>86</v>
      </c>
      <c r="F1457" t="s">
        <v>2810</v>
      </c>
      <c r="G1457" t="s">
        <v>2800</v>
      </c>
      <c r="H1457" t="s">
        <v>631</v>
      </c>
      <c r="I1457" t="s">
        <v>594</v>
      </c>
      <c r="J1457" t="s">
        <v>554</v>
      </c>
      <c r="K1457">
        <v>721724.16000000015</v>
      </c>
      <c r="L1457">
        <v>208</v>
      </c>
      <c r="M1457" t="s">
        <v>525</v>
      </c>
    </row>
    <row r="1458" spans="1:13" x14ac:dyDescent="0.3">
      <c r="A1458" t="str">
        <f t="shared" si="44"/>
        <v>9Suffolk</v>
      </c>
      <c r="B1458">
        <f t="shared" si="45"/>
        <v>9</v>
      </c>
      <c r="C1458" t="s">
        <v>282</v>
      </c>
      <c r="D1458" t="s">
        <v>891</v>
      </c>
      <c r="E1458">
        <v>87</v>
      </c>
      <c r="F1458" t="s">
        <v>2811</v>
      </c>
      <c r="G1458" t="s">
        <v>2812</v>
      </c>
      <c r="H1458" t="s">
        <v>613</v>
      </c>
      <c r="I1458" t="s">
        <v>540</v>
      </c>
      <c r="J1458" t="s">
        <v>532</v>
      </c>
      <c r="K1458">
        <v>241856</v>
      </c>
      <c r="L1458">
        <v>0</v>
      </c>
      <c r="M1458" t="s">
        <v>660</v>
      </c>
    </row>
    <row r="1459" spans="1:13" x14ac:dyDescent="0.3">
      <c r="A1459" t="str">
        <f t="shared" si="44"/>
        <v>10Suffolk</v>
      </c>
      <c r="B1459">
        <f t="shared" si="45"/>
        <v>10</v>
      </c>
      <c r="C1459" t="s">
        <v>282</v>
      </c>
      <c r="D1459" t="s">
        <v>891</v>
      </c>
      <c r="E1459">
        <v>88</v>
      </c>
      <c r="F1459" t="s">
        <v>2813</v>
      </c>
      <c r="G1459" t="s">
        <v>2805</v>
      </c>
      <c r="H1459" t="s">
        <v>630</v>
      </c>
      <c r="I1459" t="s">
        <v>565</v>
      </c>
      <c r="J1459" t="s">
        <v>532</v>
      </c>
      <c r="K1459">
        <v>999999.95999999985</v>
      </c>
      <c r="L1459">
        <v>126</v>
      </c>
      <c r="M1459" t="s">
        <v>651</v>
      </c>
    </row>
    <row r="1460" spans="1:13" x14ac:dyDescent="0.3">
      <c r="A1460" t="str">
        <f t="shared" si="44"/>
        <v>11Suffolk</v>
      </c>
      <c r="B1460">
        <f t="shared" si="45"/>
        <v>11</v>
      </c>
      <c r="C1460" t="s">
        <v>282</v>
      </c>
      <c r="D1460" t="s">
        <v>891</v>
      </c>
      <c r="E1460">
        <v>89</v>
      </c>
      <c r="F1460" t="s">
        <v>2814</v>
      </c>
      <c r="G1460" t="s">
        <v>2800</v>
      </c>
      <c r="H1460" t="s">
        <v>631</v>
      </c>
      <c r="I1460" t="s">
        <v>594</v>
      </c>
      <c r="J1460" t="s">
        <v>532</v>
      </c>
      <c r="K1460">
        <v>109441.03999999992</v>
      </c>
      <c r="L1460">
        <v>31</v>
      </c>
      <c r="M1460" t="s">
        <v>525</v>
      </c>
    </row>
    <row r="1461" spans="1:13" x14ac:dyDescent="0.3">
      <c r="A1461" t="str">
        <f t="shared" si="44"/>
        <v>12Suffolk</v>
      </c>
      <c r="B1461">
        <f t="shared" si="45"/>
        <v>12</v>
      </c>
      <c r="C1461" t="s">
        <v>282</v>
      </c>
      <c r="D1461" t="s">
        <v>891</v>
      </c>
      <c r="E1461">
        <v>90</v>
      </c>
      <c r="F1461" t="s">
        <v>2811</v>
      </c>
      <c r="G1461" t="s">
        <v>2812</v>
      </c>
      <c r="H1461" t="s">
        <v>613</v>
      </c>
      <c r="I1461" t="s">
        <v>540</v>
      </c>
      <c r="J1461" t="s">
        <v>554</v>
      </c>
      <c r="K1461">
        <v>98375</v>
      </c>
      <c r="L1461">
        <v>0</v>
      </c>
      <c r="M1461" t="s">
        <v>660</v>
      </c>
    </row>
    <row r="1462" spans="1:13" x14ac:dyDescent="0.3">
      <c r="A1462" t="str">
        <f t="shared" si="44"/>
        <v>13Suffolk</v>
      </c>
      <c r="B1462">
        <f t="shared" si="45"/>
        <v>13</v>
      </c>
      <c r="C1462" t="s">
        <v>282</v>
      </c>
      <c r="D1462" t="s">
        <v>891</v>
      </c>
      <c r="E1462">
        <v>91</v>
      </c>
      <c r="F1462" t="s">
        <v>2815</v>
      </c>
      <c r="G1462" t="s">
        <v>2816</v>
      </c>
      <c r="H1462" t="s">
        <v>637</v>
      </c>
      <c r="I1462" t="s">
        <v>557</v>
      </c>
      <c r="J1462" t="s">
        <v>532</v>
      </c>
      <c r="K1462">
        <v>61800</v>
      </c>
      <c r="L1462">
        <v>0</v>
      </c>
      <c r="M1462" t="s">
        <v>660</v>
      </c>
    </row>
    <row r="1463" spans="1:13" x14ac:dyDescent="0.3">
      <c r="A1463" t="str">
        <f t="shared" si="44"/>
        <v>14Suffolk</v>
      </c>
      <c r="B1463">
        <f t="shared" si="45"/>
        <v>14</v>
      </c>
      <c r="C1463" t="s">
        <v>282</v>
      </c>
      <c r="D1463" t="s">
        <v>891</v>
      </c>
      <c r="E1463">
        <v>92</v>
      </c>
      <c r="F1463" t="s">
        <v>2817</v>
      </c>
      <c r="G1463" t="s">
        <v>2818</v>
      </c>
      <c r="H1463" t="s">
        <v>638</v>
      </c>
      <c r="I1463" t="s">
        <v>595</v>
      </c>
      <c r="J1463" t="s">
        <v>532</v>
      </c>
      <c r="K1463">
        <v>252623</v>
      </c>
      <c r="L1463">
        <v>5</v>
      </c>
      <c r="M1463" t="s">
        <v>663</v>
      </c>
    </row>
    <row r="1464" spans="1:13" x14ac:dyDescent="0.3">
      <c r="A1464" t="str">
        <f t="shared" si="44"/>
        <v>15Suffolk</v>
      </c>
      <c r="B1464">
        <f t="shared" si="45"/>
        <v>15</v>
      </c>
      <c r="C1464" t="s">
        <v>282</v>
      </c>
      <c r="D1464" t="s">
        <v>891</v>
      </c>
      <c r="E1464">
        <v>93</v>
      </c>
      <c r="F1464" t="s">
        <v>2819</v>
      </c>
      <c r="G1464" t="s">
        <v>2820</v>
      </c>
      <c r="H1464" t="s">
        <v>631</v>
      </c>
      <c r="I1464" t="s">
        <v>544</v>
      </c>
      <c r="J1464" t="s">
        <v>532</v>
      </c>
      <c r="K1464">
        <v>84432</v>
      </c>
      <c r="L1464">
        <v>41</v>
      </c>
      <c r="M1464" t="s">
        <v>525</v>
      </c>
    </row>
    <row r="1465" spans="1:13" x14ac:dyDescent="0.3">
      <c r="A1465" t="str">
        <f t="shared" si="44"/>
        <v>16Suffolk</v>
      </c>
      <c r="B1465">
        <f t="shared" si="45"/>
        <v>16</v>
      </c>
      <c r="C1465" t="s">
        <v>282</v>
      </c>
      <c r="D1465" t="s">
        <v>891</v>
      </c>
      <c r="E1465">
        <v>94</v>
      </c>
      <c r="F1465" t="s">
        <v>2821</v>
      </c>
      <c r="G1465" t="s">
        <v>2822</v>
      </c>
      <c r="H1465" t="s">
        <v>631</v>
      </c>
      <c r="I1465" t="s">
        <v>594</v>
      </c>
      <c r="J1465" t="s">
        <v>532</v>
      </c>
      <c r="K1465">
        <v>403787</v>
      </c>
      <c r="L1465">
        <v>116</v>
      </c>
      <c r="M1465" t="s">
        <v>525</v>
      </c>
    </row>
    <row r="1466" spans="1:13" x14ac:dyDescent="0.3">
      <c r="A1466" t="str">
        <f t="shared" si="44"/>
        <v>17Suffolk</v>
      </c>
      <c r="B1466">
        <f t="shared" si="45"/>
        <v>17</v>
      </c>
      <c r="C1466" t="s">
        <v>282</v>
      </c>
      <c r="D1466" t="s">
        <v>891</v>
      </c>
      <c r="E1466">
        <v>95</v>
      </c>
      <c r="F1466" t="s">
        <v>2821</v>
      </c>
      <c r="G1466" t="s">
        <v>2823</v>
      </c>
      <c r="H1466" t="s">
        <v>631</v>
      </c>
      <c r="I1466" t="s">
        <v>594</v>
      </c>
      <c r="J1466" t="s">
        <v>532</v>
      </c>
      <c r="K1466">
        <v>416061</v>
      </c>
      <c r="L1466">
        <v>119</v>
      </c>
      <c r="M1466" t="s">
        <v>525</v>
      </c>
    </row>
    <row r="1467" spans="1:13" x14ac:dyDescent="0.3">
      <c r="A1467" t="str">
        <f t="shared" si="44"/>
        <v>18Suffolk</v>
      </c>
      <c r="B1467">
        <f t="shared" si="45"/>
        <v>18</v>
      </c>
      <c r="C1467" t="s">
        <v>282</v>
      </c>
      <c r="D1467" t="s">
        <v>891</v>
      </c>
      <c r="E1467">
        <v>96</v>
      </c>
      <c r="F1467" t="s">
        <v>2824</v>
      </c>
      <c r="G1467" t="s">
        <v>2825</v>
      </c>
      <c r="H1467" t="s">
        <v>638</v>
      </c>
      <c r="I1467" t="s">
        <v>595</v>
      </c>
      <c r="J1467" t="s">
        <v>532</v>
      </c>
      <c r="K1467">
        <v>93600</v>
      </c>
      <c r="L1467">
        <v>17</v>
      </c>
      <c r="M1467" t="s">
        <v>663</v>
      </c>
    </row>
    <row r="1468" spans="1:13" x14ac:dyDescent="0.3">
      <c r="A1468" t="str">
        <f t="shared" si="44"/>
        <v>19Suffolk</v>
      </c>
      <c r="B1468">
        <f t="shared" si="45"/>
        <v>19</v>
      </c>
      <c r="C1468" t="s">
        <v>282</v>
      </c>
      <c r="D1468" t="s">
        <v>891</v>
      </c>
      <c r="E1468">
        <v>97</v>
      </c>
      <c r="F1468" t="s">
        <v>2826</v>
      </c>
      <c r="G1468" t="s">
        <v>2827</v>
      </c>
      <c r="H1468" t="s">
        <v>630</v>
      </c>
      <c r="I1468" t="s">
        <v>565</v>
      </c>
      <c r="J1468" t="s">
        <v>554</v>
      </c>
      <c r="K1468">
        <v>202800</v>
      </c>
      <c r="L1468">
        <v>47</v>
      </c>
      <c r="M1468" t="s">
        <v>651</v>
      </c>
    </row>
    <row r="1469" spans="1:13" x14ac:dyDescent="0.3">
      <c r="A1469" t="str">
        <f t="shared" si="44"/>
        <v>20Suffolk</v>
      </c>
      <c r="B1469">
        <f t="shared" si="45"/>
        <v>20</v>
      </c>
      <c r="C1469" t="s">
        <v>282</v>
      </c>
      <c r="D1469" t="s">
        <v>891</v>
      </c>
      <c r="E1469">
        <v>98</v>
      </c>
      <c r="F1469" t="s">
        <v>2828</v>
      </c>
      <c r="G1469" t="s">
        <v>2829</v>
      </c>
      <c r="H1469" t="s">
        <v>630</v>
      </c>
      <c r="I1469" t="s">
        <v>565</v>
      </c>
      <c r="J1469" t="s">
        <v>554</v>
      </c>
      <c r="K1469">
        <v>175500</v>
      </c>
      <c r="L1469">
        <v>39</v>
      </c>
      <c r="M1469" t="s">
        <v>651</v>
      </c>
    </row>
    <row r="1470" spans="1:13" x14ac:dyDescent="0.3">
      <c r="A1470" t="str">
        <f t="shared" si="44"/>
        <v>21Suffolk</v>
      </c>
      <c r="B1470">
        <f t="shared" si="45"/>
        <v>21</v>
      </c>
      <c r="C1470" t="s">
        <v>282</v>
      </c>
      <c r="D1470" t="s">
        <v>891</v>
      </c>
      <c r="E1470">
        <v>100</v>
      </c>
      <c r="F1470" t="s">
        <v>2830</v>
      </c>
      <c r="G1470" t="s">
        <v>2831</v>
      </c>
      <c r="H1470" t="s">
        <v>630</v>
      </c>
      <c r="I1470" t="s">
        <v>565</v>
      </c>
      <c r="J1470" t="s">
        <v>554</v>
      </c>
      <c r="K1470">
        <v>30421</v>
      </c>
      <c r="L1470">
        <v>67</v>
      </c>
      <c r="M1470" t="s">
        <v>651</v>
      </c>
    </row>
    <row r="1471" spans="1:13" x14ac:dyDescent="0.3">
      <c r="A1471" t="str">
        <f t="shared" si="44"/>
        <v>22Suffolk</v>
      </c>
      <c r="B1471">
        <f t="shared" si="45"/>
        <v>22</v>
      </c>
      <c r="C1471" t="s">
        <v>282</v>
      </c>
      <c r="D1471" t="s">
        <v>891</v>
      </c>
      <c r="E1471">
        <v>101</v>
      </c>
      <c r="F1471" t="s">
        <v>2832</v>
      </c>
      <c r="G1471" t="s">
        <v>2833</v>
      </c>
      <c r="H1471" t="s">
        <v>613</v>
      </c>
      <c r="I1471" t="s">
        <v>591</v>
      </c>
      <c r="J1471" t="s">
        <v>554</v>
      </c>
      <c r="K1471">
        <v>413960</v>
      </c>
      <c r="L1471">
        <v>0</v>
      </c>
      <c r="M1471" t="s">
        <v>660</v>
      </c>
    </row>
    <row r="1472" spans="1:13" x14ac:dyDescent="0.3">
      <c r="A1472" t="str">
        <f t="shared" si="44"/>
        <v>23Suffolk</v>
      </c>
      <c r="B1472">
        <f t="shared" si="45"/>
        <v>23</v>
      </c>
      <c r="C1472" t="s">
        <v>282</v>
      </c>
      <c r="D1472" t="s">
        <v>891</v>
      </c>
      <c r="E1472">
        <v>102</v>
      </c>
      <c r="F1472" t="s">
        <v>2834</v>
      </c>
      <c r="G1472" t="s">
        <v>930</v>
      </c>
      <c r="H1472" t="s">
        <v>631</v>
      </c>
      <c r="I1472" t="s">
        <v>594</v>
      </c>
      <c r="J1472" t="s">
        <v>554</v>
      </c>
      <c r="K1472">
        <v>220334</v>
      </c>
      <c r="L1472">
        <v>63</v>
      </c>
      <c r="M1472" t="s">
        <v>525</v>
      </c>
    </row>
    <row r="1473" spans="1:13" x14ac:dyDescent="0.3">
      <c r="A1473" t="str">
        <f t="shared" si="44"/>
        <v>24Suffolk</v>
      </c>
      <c r="B1473">
        <f t="shared" si="45"/>
        <v>24</v>
      </c>
      <c r="C1473" t="s">
        <v>282</v>
      </c>
      <c r="D1473" t="s">
        <v>891</v>
      </c>
      <c r="E1473">
        <v>103</v>
      </c>
      <c r="F1473" t="s">
        <v>2835</v>
      </c>
      <c r="G1473" t="s">
        <v>2836</v>
      </c>
      <c r="H1473" t="s">
        <v>631</v>
      </c>
      <c r="I1473" t="s">
        <v>627</v>
      </c>
      <c r="J1473" t="s">
        <v>554</v>
      </c>
      <c r="K1473">
        <v>90545</v>
      </c>
      <c r="L1473">
        <v>138</v>
      </c>
      <c r="M1473" t="s">
        <v>525</v>
      </c>
    </row>
    <row r="1474" spans="1:13" x14ac:dyDescent="0.3">
      <c r="A1474" t="str">
        <f t="shared" si="44"/>
        <v>25Suffolk</v>
      </c>
      <c r="B1474">
        <f t="shared" si="45"/>
        <v>25</v>
      </c>
      <c r="C1474" t="s">
        <v>282</v>
      </c>
      <c r="D1474" t="s">
        <v>891</v>
      </c>
      <c r="E1474">
        <v>104</v>
      </c>
      <c r="F1474" t="s">
        <v>2837</v>
      </c>
      <c r="G1474" t="s">
        <v>2838</v>
      </c>
      <c r="H1474" t="s">
        <v>630</v>
      </c>
      <c r="I1474" t="s">
        <v>565</v>
      </c>
      <c r="J1474" t="s">
        <v>554</v>
      </c>
      <c r="K1474">
        <v>180426</v>
      </c>
      <c r="L1474">
        <v>43</v>
      </c>
      <c r="M1474" t="s">
        <v>651</v>
      </c>
    </row>
    <row r="1475" spans="1:13" x14ac:dyDescent="0.3">
      <c r="A1475" t="str">
        <f t="shared" ref="A1475:A1538" si="46">B1475&amp;C1475</f>
        <v>26Suffolk</v>
      </c>
      <c r="B1475">
        <f t="shared" ref="B1475:B1538" si="47">IF(C1475=C1474, B1474+1, 1)</f>
        <v>26</v>
      </c>
      <c r="C1475" t="s">
        <v>282</v>
      </c>
      <c r="D1475" t="s">
        <v>891</v>
      </c>
      <c r="E1475">
        <v>105</v>
      </c>
      <c r="F1475" t="s">
        <v>2839</v>
      </c>
      <c r="G1475" t="s">
        <v>2840</v>
      </c>
      <c r="H1475" t="s">
        <v>605</v>
      </c>
      <c r="I1475" t="s">
        <v>625</v>
      </c>
      <c r="J1475" t="s">
        <v>554</v>
      </c>
      <c r="K1475">
        <v>144871</v>
      </c>
      <c r="L1475">
        <v>0</v>
      </c>
      <c r="M1475" t="s">
        <v>660</v>
      </c>
    </row>
    <row r="1476" spans="1:13" x14ac:dyDescent="0.3">
      <c r="A1476" t="str">
        <f t="shared" si="46"/>
        <v>27Suffolk</v>
      </c>
      <c r="B1476">
        <f t="shared" si="47"/>
        <v>27</v>
      </c>
      <c r="C1476" t="s">
        <v>282</v>
      </c>
      <c r="D1476" t="s">
        <v>891</v>
      </c>
      <c r="E1476">
        <v>106</v>
      </c>
      <c r="F1476" t="s">
        <v>2841</v>
      </c>
      <c r="G1476" t="s">
        <v>2842</v>
      </c>
      <c r="H1476" t="s">
        <v>588</v>
      </c>
      <c r="I1476" t="s">
        <v>557</v>
      </c>
      <c r="J1476" t="s">
        <v>554</v>
      </c>
      <c r="K1476">
        <v>1056000</v>
      </c>
      <c r="L1476">
        <v>0</v>
      </c>
      <c r="M1476" t="s">
        <v>660</v>
      </c>
    </row>
    <row r="1477" spans="1:13" x14ac:dyDescent="0.3">
      <c r="A1477" t="str">
        <f t="shared" si="46"/>
        <v>28Suffolk</v>
      </c>
      <c r="B1477">
        <f t="shared" si="47"/>
        <v>28</v>
      </c>
      <c r="C1477" t="s">
        <v>282</v>
      </c>
      <c r="D1477" t="s">
        <v>891</v>
      </c>
      <c r="E1477">
        <v>107</v>
      </c>
      <c r="F1477" t="s">
        <v>2843</v>
      </c>
      <c r="G1477" t="s">
        <v>2844</v>
      </c>
      <c r="H1477" t="s">
        <v>557</v>
      </c>
      <c r="J1477" t="s">
        <v>532</v>
      </c>
      <c r="K1477">
        <v>53920</v>
      </c>
      <c r="L1477">
        <v>0</v>
      </c>
      <c r="M1477" t="s">
        <v>660</v>
      </c>
    </row>
    <row r="1478" spans="1:13" x14ac:dyDescent="0.3">
      <c r="A1478" t="str">
        <f t="shared" si="46"/>
        <v>29Suffolk</v>
      </c>
      <c r="B1478">
        <f t="shared" si="47"/>
        <v>29</v>
      </c>
      <c r="C1478" t="s">
        <v>282</v>
      </c>
      <c r="D1478" t="s">
        <v>891</v>
      </c>
      <c r="E1478">
        <v>108</v>
      </c>
      <c r="F1478" t="s">
        <v>2845</v>
      </c>
      <c r="G1478" t="s">
        <v>2846</v>
      </c>
      <c r="H1478" t="s">
        <v>631</v>
      </c>
      <c r="I1478" t="s">
        <v>617</v>
      </c>
      <c r="J1478" t="s">
        <v>554</v>
      </c>
      <c r="K1478">
        <v>313150</v>
      </c>
      <c r="L1478">
        <v>3420</v>
      </c>
      <c r="M1478" t="s">
        <v>525</v>
      </c>
    </row>
    <row r="1479" spans="1:13" x14ac:dyDescent="0.3">
      <c r="A1479" t="str">
        <f t="shared" si="46"/>
        <v>30Suffolk</v>
      </c>
      <c r="B1479">
        <f t="shared" si="47"/>
        <v>30</v>
      </c>
      <c r="C1479" t="s">
        <v>282</v>
      </c>
      <c r="D1479" t="s">
        <v>891</v>
      </c>
      <c r="E1479">
        <v>109</v>
      </c>
      <c r="F1479" t="s">
        <v>2847</v>
      </c>
      <c r="G1479" t="s">
        <v>2848</v>
      </c>
      <c r="H1479" t="s">
        <v>623</v>
      </c>
      <c r="J1479" t="s">
        <v>532</v>
      </c>
      <c r="K1479">
        <v>102996</v>
      </c>
      <c r="L1479">
        <v>0</v>
      </c>
      <c r="M1479" t="s">
        <v>660</v>
      </c>
    </row>
    <row r="1480" spans="1:13" x14ac:dyDescent="0.3">
      <c r="A1480" t="str">
        <f t="shared" si="46"/>
        <v>31Suffolk</v>
      </c>
      <c r="B1480">
        <f t="shared" si="47"/>
        <v>31</v>
      </c>
      <c r="C1480" t="s">
        <v>282</v>
      </c>
      <c r="D1480" t="s">
        <v>891</v>
      </c>
      <c r="E1480">
        <v>110</v>
      </c>
      <c r="F1480" t="s">
        <v>2849</v>
      </c>
      <c r="G1480" t="s">
        <v>2850</v>
      </c>
      <c r="H1480" t="s">
        <v>631</v>
      </c>
      <c r="I1480" t="s">
        <v>594</v>
      </c>
      <c r="J1480" t="s">
        <v>554</v>
      </c>
      <c r="K1480">
        <v>350004</v>
      </c>
      <c r="L1480">
        <v>120</v>
      </c>
      <c r="M1480" t="s">
        <v>525</v>
      </c>
    </row>
    <row r="1481" spans="1:13" x14ac:dyDescent="0.3">
      <c r="A1481" t="str">
        <f t="shared" si="46"/>
        <v>32Suffolk</v>
      </c>
      <c r="B1481">
        <f t="shared" si="47"/>
        <v>32</v>
      </c>
      <c r="C1481" t="s">
        <v>282</v>
      </c>
      <c r="D1481" t="s">
        <v>891</v>
      </c>
      <c r="E1481">
        <v>111</v>
      </c>
      <c r="F1481" t="s">
        <v>2851</v>
      </c>
      <c r="G1481" t="s">
        <v>2852</v>
      </c>
      <c r="H1481" t="s">
        <v>528</v>
      </c>
      <c r="I1481" t="s">
        <v>557</v>
      </c>
      <c r="J1481" t="s">
        <v>554</v>
      </c>
      <c r="K1481">
        <v>304646.64</v>
      </c>
      <c r="L1481">
        <v>200</v>
      </c>
      <c r="M1481" t="s">
        <v>682</v>
      </c>
    </row>
    <row r="1482" spans="1:13" x14ac:dyDescent="0.3">
      <c r="A1482" t="str">
        <f t="shared" si="46"/>
        <v>33Suffolk</v>
      </c>
      <c r="B1482">
        <f t="shared" si="47"/>
        <v>33</v>
      </c>
      <c r="C1482" t="s">
        <v>282</v>
      </c>
      <c r="D1482" t="s">
        <v>891</v>
      </c>
      <c r="E1482">
        <v>112</v>
      </c>
      <c r="F1482" t="s">
        <v>2853</v>
      </c>
      <c r="G1482" t="s">
        <v>2854</v>
      </c>
      <c r="H1482" t="s">
        <v>631</v>
      </c>
      <c r="I1482" t="s">
        <v>627</v>
      </c>
      <c r="J1482" t="s">
        <v>532</v>
      </c>
      <c r="K1482">
        <v>59455</v>
      </c>
      <c r="L1482">
        <v>69</v>
      </c>
      <c r="M1482" t="s">
        <v>525</v>
      </c>
    </row>
    <row r="1483" spans="1:13" x14ac:dyDescent="0.3">
      <c r="A1483" t="str">
        <f t="shared" si="46"/>
        <v>34Suffolk</v>
      </c>
      <c r="B1483">
        <f t="shared" si="47"/>
        <v>34</v>
      </c>
      <c r="C1483" t="s">
        <v>282</v>
      </c>
      <c r="D1483" t="s">
        <v>891</v>
      </c>
      <c r="E1483">
        <v>113</v>
      </c>
      <c r="F1483" t="s">
        <v>2855</v>
      </c>
      <c r="G1483" t="s">
        <v>2856</v>
      </c>
      <c r="H1483" t="s">
        <v>628</v>
      </c>
      <c r="I1483" t="s">
        <v>542</v>
      </c>
      <c r="J1483" t="s">
        <v>532</v>
      </c>
      <c r="K1483">
        <v>120000</v>
      </c>
      <c r="L1483">
        <v>0</v>
      </c>
      <c r="M1483" t="s">
        <v>660</v>
      </c>
    </row>
    <row r="1484" spans="1:13" x14ac:dyDescent="0.3">
      <c r="A1484" t="str">
        <f t="shared" si="46"/>
        <v>35Suffolk</v>
      </c>
      <c r="B1484">
        <f t="shared" si="47"/>
        <v>35</v>
      </c>
      <c r="C1484" t="s">
        <v>282</v>
      </c>
      <c r="D1484" t="s">
        <v>891</v>
      </c>
      <c r="E1484">
        <v>114</v>
      </c>
      <c r="F1484" t="s">
        <v>2857</v>
      </c>
      <c r="G1484" t="s">
        <v>2838</v>
      </c>
      <c r="H1484" t="s">
        <v>630</v>
      </c>
      <c r="I1484" t="s">
        <v>543</v>
      </c>
      <c r="J1484" t="s">
        <v>532</v>
      </c>
      <c r="K1484">
        <v>141266</v>
      </c>
      <c r="L1484">
        <v>17</v>
      </c>
      <c r="M1484" t="s">
        <v>651</v>
      </c>
    </row>
    <row r="1485" spans="1:13" x14ac:dyDescent="0.3">
      <c r="A1485" t="str">
        <f t="shared" si="46"/>
        <v>36Suffolk</v>
      </c>
      <c r="B1485">
        <f t="shared" si="47"/>
        <v>36</v>
      </c>
      <c r="C1485" t="s">
        <v>282</v>
      </c>
      <c r="D1485" t="s">
        <v>891</v>
      </c>
      <c r="E1485">
        <v>115</v>
      </c>
      <c r="F1485" t="s">
        <v>2858</v>
      </c>
      <c r="G1485" t="s">
        <v>2859</v>
      </c>
      <c r="H1485" t="s">
        <v>605</v>
      </c>
      <c r="I1485" t="s">
        <v>625</v>
      </c>
      <c r="J1485" t="s">
        <v>532</v>
      </c>
      <c r="K1485">
        <v>95129</v>
      </c>
      <c r="L1485">
        <v>0</v>
      </c>
      <c r="M1485" t="s">
        <v>660</v>
      </c>
    </row>
    <row r="1486" spans="1:13" x14ac:dyDescent="0.3">
      <c r="A1486" t="str">
        <f t="shared" si="46"/>
        <v>37Suffolk</v>
      </c>
      <c r="B1486">
        <f t="shared" si="47"/>
        <v>37</v>
      </c>
      <c r="C1486" t="s">
        <v>282</v>
      </c>
      <c r="D1486" t="s">
        <v>891</v>
      </c>
      <c r="E1486">
        <v>116</v>
      </c>
      <c r="F1486" t="s">
        <v>2860</v>
      </c>
      <c r="G1486" t="s">
        <v>2861</v>
      </c>
      <c r="H1486" t="s">
        <v>631</v>
      </c>
      <c r="I1486" t="s">
        <v>544</v>
      </c>
      <c r="J1486" t="s">
        <v>532</v>
      </c>
      <c r="K1486">
        <v>383250</v>
      </c>
      <c r="L1486">
        <v>165</v>
      </c>
      <c r="M1486" t="s">
        <v>525</v>
      </c>
    </row>
    <row r="1487" spans="1:13" x14ac:dyDescent="0.3">
      <c r="A1487" t="str">
        <f t="shared" si="46"/>
        <v>38Suffolk</v>
      </c>
      <c r="B1487">
        <f t="shared" si="47"/>
        <v>38</v>
      </c>
      <c r="C1487" t="s">
        <v>282</v>
      </c>
      <c r="D1487" t="s">
        <v>891</v>
      </c>
      <c r="E1487">
        <v>117</v>
      </c>
      <c r="F1487" t="s">
        <v>2862</v>
      </c>
      <c r="G1487" t="s">
        <v>2863</v>
      </c>
      <c r="H1487" t="s">
        <v>528</v>
      </c>
      <c r="I1487" t="s">
        <v>534</v>
      </c>
      <c r="J1487" t="s">
        <v>532</v>
      </c>
      <c r="K1487">
        <v>255000</v>
      </c>
      <c r="L1487">
        <v>167</v>
      </c>
      <c r="M1487" t="s">
        <v>682</v>
      </c>
    </row>
    <row r="1488" spans="1:13" x14ac:dyDescent="0.3">
      <c r="A1488" t="str">
        <f t="shared" si="46"/>
        <v>39Suffolk</v>
      </c>
      <c r="B1488">
        <f t="shared" si="47"/>
        <v>39</v>
      </c>
      <c r="C1488" t="s">
        <v>282</v>
      </c>
      <c r="D1488" t="s">
        <v>891</v>
      </c>
      <c r="E1488">
        <v>118</v>
      </c>
      <c r="F1488" t="s">
        <v>2864</v>
      </c>
      <c r="G1488" t="s">
        <v>2865</v>
      </c>
      <c r="H1488" t="s">
        <v>631</v>
      </c>
      <c r="I1488" t="s">
        <v>627</v>
      </c>
      <c r="J1488" t="s">
        <v>532</v>
      </c>
      <c r="K1488">
        <v>447055</v>
      </c>
      <c r="L1488">
        <v>193</v>
      </c>
      <c r="M1488" t="s">
        <v>525</v>
      </c>
    </row>
    <row r="1489" spans="1:13" x14ac:dyDescent="0.3">
      <c r="A1489" t="str">
        <f t="shared" si="46"/>
        <v>40Suffolk</v>
      </c>
      <c r="B1489">
        <f t="shared" si="47"/>
        <v>40</v>
      </c>
      <c r="C1489" t="s">
        <v>282</v>
      </c>
      <c r="D1489" t="s">
        <v>891</v>
      </c>
      <c r="E1489">
        <v>119</v>
      </c>
      <c r="F1489" t="s">
        <v>2866</v>
      </c>
      <c r="G1489" t="s">
        <v>2867</v>
      </c>
      <c r="H1489" t="s">
        <v>632</v>
      </c>
      <c r="J1489" t="s">
        <v>532</v>
      </c>
      <c r="K1489">
        <v>99680</v>
      </c>
      <c r="L1489">
        <v>0</v>
      </c>
      <c r="M1489" t="s">
        <v>660</v>
      </c>
    </row>
    <row r="1490" spans="1:13" x14ac:dyDescent="0.3">
      <c r="A1490" t="str">
        <f t="shared" si="46"/>
        <v>41Suffolk</v>
      </c>
      <c r="B1490">
        <f t="shared" si="47"/>
        <v>41</v>
      </c>
      <c r="C1490" t="s">
        <v>282</v>
      </c>
      <c r="D1490" t="s">
        <v>891</v>
      </c>
      <c r="E1490">
        <v>120</v>
      </c>
      <c r="F1490" t="s">
        <v>2868</v>
      </c>
      <c r="G1490" t="s">
        <v>2869</v>
      </c>
      <c r="H1490" t="s">
        <v>588</v>
      </c>
      <c r="I1490" t="s">
        <v>577</v>
      </c>
      <c r="J1490" t="s">
        <v>532</v>
      </c>
      <c r="K1490">
        <v>68194</v>
      </c>
      <c r="L1490">
        <v>0</v>
      </c>
      <c r="M1490" t="s">
        <v>660</v>
      </c>
    </row>
    <row r="1491" spans="1:13" x14ac:dyDescent="0.3">
      <c r="A1491" t="str">
        <f t="shared" si="46"/>
        <v>42Suffolk</v>
      </c>
      <c r="B1491">
        <f t="shared" si="47"/>
        <v>42</v>
      </c>
      <c r="C1491" t="s">
        <v>282</v>
      </c>
      <c r="D1491" t="s">
        <v>891</v>
      </c>
      <c r="E1491">
        <v>121</v>
      </c>
      <c r="F1491" t="s">
        <v>2870</v>
      </c>
      <c r="G1491" t="s">
        <v>2871</v>
      </c>
      <c r="H1491" t="s">
        <v>623</v>
      </c>
      <c r="J1491" t="s">
        <v>532</v>
      </c>
      <c r="K1491">
        <v>45687</v>
      </c>
      <c r="L1491">
        <v>0</v>
      </c>
      <c r="M1491" t="s">
        <v>660</v>
      </c>
    </row>
    <row r="1492" spans="1:13" x14ac:dyDescent="0.3">
      <c r="A1492" t="str">
        <f t="shared" si="46"/>
        <v>43Suffolk</v>
      </c>
      <c r="B1492">
        <f t="shared" si="47"/>
        <v>43</v>
      </c>
      <c r="C1492" t="s">
        <v>282</v>
      </c>
      <c r="D1492" t="s">
        <v>891</v>
      </c>
      <c r="E1492">
        <v>122</v>
      </c>
      <c r="F1492" t="s">
        <v>2872</v>
      </c>
      <c r="G1492" t="s">
        <v>2873</v>
      </c>
      <c r="H1492" t="s">
        <v>628</v>
      </c>
      <c r="I1492" t="s">
        <v>557</v>
      </c>
      <c r="J1492" t="s">
        <v>532</v>
      </c>
      <c r="K1492">
        <v>24999.960000000006</v>
      </c>
      <c r="L1492">
        <v>0</v>
      </c>
      <c r="M1492" t="s">
        <v>660</v>
      </c>
    </row>
    <row r="1493" spans="1:13" x14ac:dyDescent="0.3">
      <c r="A1493" t="str">
        <f t="shared" si="46"/>
        <v>44Suffolk</v>
      </c>
      <c r="B1493">
        <f t="shared" si="47"/>
        <v>44</v>
      </c>
      <c r="C1493" t="s">
        <v>282</v>
      </c>
      <c r="D1493" t="s">
        <v>891</v>
      </c>
      <c r="E1493">
        <v>123</v>
      </c>
      <c r="F1493" t="s">
        <v>2874</v>
      </c>
      <c r="G1493" t="s">
        <v>2875</v>
      </c>
      <c r="H1493" t="s">
        <v>613</v>
      </c>
      <c r="I1493" t="s">
        <v>601</v>
      </c>
      <c r="J1493" t="s">
        <v>532</v>
      </c>
      <c r="K1493">
        <v>15715.200000000004</v>
      </c>
      <c r="L1493">
        <v>0</v>
      </c>
      <c r="M1493" t="s">
        <v>660</v>
      </c>
    </row>
    <row r="1494" spans="1:13" x14ac:dyDescent="0.3">
      <c r="A1494" t="str">
        <f t="shared" si="46"/>
        <v>45Suffolk</v>
      </c>
      <c r="B1494">
        <f t="shared" si="47"/>
        <v>45</v>
      </c>
      <c r="C1494" t="s">
        <v>282</v>
      </c>
      <c r="D1494" t="s">
        <v>891</v>
      </c>
      <c r="E1494">
        <v>124</v>
      </c>
      <c r="F1494" t="s">
        <v>2876</v>
      </c>
      <c r="G1494" t="s">
        <v>2877</v>
      </c>
      <c r="H1494" t="s">
        <v>636</v>
      </c>
      <c r="I1494" t="s">
        <v>557</v>
      </c>
      <c r="J1494" t="s">
        <v>532</v>
      </c>
      <c r="K1494">
        <v>47179.5</v>
      </c>
      <c r="L1494">
        <v>0</v>
      </c>
      <c r="M1494" t="s">
        <v>660</v>
      </c>
    </row>
    <row r="1495" spans="1:13" x14ac:dyDescent="0.3">
      <c r="A1495" t="str">
        <f t="shared" si="46"/>
        <v>46Suffolk</v>
      </c>
      <c r="B1495">
        <f t="shared" si="47"/>
        <v>46</v>
      </c>
      <c r="C1495" t="s">
        <v>282</v>
      </c>
      <c r="D1495" t="s">
        <v>891</v>
      </c>
      <c r="E1495">
        <v>125</v>
      </c>
      <c r="F1495" t="s">
        <v>2878</v>
      </c>
      <c r="G1495" t="s">
        <v>2879</v>
      </c>
      <c r="H1495" t="s">
        <v>557</v>
      </c>
      <c r="J1495" t="s">
        <v>532</v>
      </c>
      <c r="K1495">
        <v>94999.920000000027</v>
      </c>
      <c r="L1495">
        <v>0</v>
      </c>
      <c r="M1495" t="s">
        <v>660</v>
      </c>
    </row>
    <row r="1496" spans="1:13" x14ac:dyDescent="0.3">
      <c r="A1496" t="str">
        <f t="shared" si="46"/>
        <v>47Suffolk</v>
      </c>
      <c r="B1496">
        <f t="shared" si="47"/>
        <v>47</v>
      </c>
      <c r="C1496" t="s">
        <v>282</v>
      </c>
      <c r="D1496" t="s">
        <v>891</v>
      </c>
      <c r="E1496">
        <v>126</v>
      </c>
      <c r="F1496" t="s">
        <v>2880</v>
      </c>
      <c r="G1496" t="s">
        <v>2881</v>
      </c>
      <c r="H1496" t="s">
        <v>631</v>
      </c>
      <c r="I1496" t="s">
        <v>544</v>
      </c>
      <c r="J1496" t="s">
        <v>532</v>
      </c>
      <c r="K1496">
        <v>69027</v>
      </c>
      <c r="L1496">
        <v>20</v>
      </c>
      <c r="M1496" t="s">
        <v>525</v>
      </c>
    </row>
    <row r="1497" spans="1:13" x14ac:dyDescent="0.3">
      <c r="A1497" t="str">
        <f t="shared" si="46"/>
        <v>48Suffolk</v>
      </c>
      <c r="B1497">
        <f t="shared" si="47"/>
        <v>48</v>
      </c>
      <c r="C1497" t="s">
        <v>282</v>
      </c>
      <c r="D1497" t="s">
        <v>891</v>
      </c>
      <c r="E1497">
        <v>127</v>
      </c>
      <c r="F1497" t="s">
        <v>2882</v>
      </c>
      <c r="G1497" t="s">
        <v>2883</v>
      </c>
      <c r="H1497" t="s">
        <v>605</v>
      </c>
      <c r="I1497" t="s">
        <v>579</v>
      </c>
      <c r="J1497" t="s">
        <v>532</v>
      </c>
      <c r="K1497">
        <v>37883</v>
      </c>
      <c r="L1497">
        <v>0</v>
      </c>
      <c r="M1497" t="s">
        <v>660</v>
      </c>
    </row>
    <row r="1498" spans="1:13" x14ac:dyDescent="0.3">
      <c r="A1498" t="str">
        <f t="shared" si="46"/>
        <v>49Suffolk</v>
      </c>
      <c r="B1498">
        <f t="shared" si="47"/>
        <v>49</v>
      </c>
      <c r="C1498" t="s">
        <v>282</v>
      </c>
      <c r="D1498" t="s">
        <v>891</v>
      </c>
      <c r="E1498">
        <v>128</v>
      </c>
      <c r="F1498" t="s">
        <v>2882</v>
      </c>
      <c r="G1498" t="s">
        <v>2883</v>
      </c>
      <c r="H1498" t="s">
        <v>605</v>
      </c>
      <c r="I1498" t="s">
        <v>579</v>
      </c>
      <c r="J1498" t="s">
        <v>554</v>
      </c>
      <c r="K1498">
        <v>100000</v>
      </c>
      <c r="L1498">
        <v>0</v>
      </c>
      <c r="M1498" t="s">
        <v>660</v>
      </c>
    </row>
    <row r="1499" spans="1:13" x14ac:dyDescent="0.3">
      <c r="A1499" t="str">
        <f t="shared" si="46"/>
        <v>50Suffolk</v>
      </c>
      <c r="B1499">
        <f t="shared" si="47"/>
        <v>50</v>
      </c>
      <c r="C1499" t="s">
        <v>282</v>
      </c>
      <c r="D1499" t="s">
        <v>891</v>
      </c>
      <c r="E1499">
        <v>129</v>
      </c>
      <c r="F1499" t="s">
        <v>2884</v>
      </c>
      <c r="G1499" t="s">
        <v>2883</v>
      </c>
      <c r="H1499" t="s">
        <v>605</v>
      </c>
      <c r="I1499" t="s">
        <v>579</v>
      </c>
      <c r="J1499" t="s">
        <v>532</v>
      </c>
      <c r="K1499">
        <v>120119</v>
      </c>
      <c r="L1499">
        <v>0</v>
      </c>
      <c r="M1499" t="s">
        <v>660</v>
      </c>
    </row>
    <row r="1500" spans="1:13" x14ac:dyDescent="0.3">
      <c r="A1500" t="str">
        <f t="shared" si="46"/>
        <v>51Suffolk</v>
      </c>
      <c r="B1500">
        <f t="shared" si="47"/>
        <v>51</v>
      </c>
      <c r="C1500" t="s">
        <v>282</v>
      </c>
      <c r="D1500" t="s">
        <v>891</v>
      </c>
      <c r="E1500">
        <v>130</v>
      </c>
      <c r="F1500" t="s">
        <v>2884</v>
      </c>
      <c r="G1500" t="s">
        <v>2883</v>
      </c>
      <c r="H1500" t="s">
        <v>605</v>
      </c>
      <c r="I1500" t="s">
        <v>579</v>
      </c>
      <c r="J1500" t="s">
        <v>554</v>
      </c>
      <c r="K1500">
        <v>100000</v>
      </c>
      <c r="L1500">
        <v>0</v>
      </c>
      <c r="M1500" t="s">
        <v>660</v>
      </c>
    </row>
    <row r="1501" spans="1:13" x14ac:dyDescent="0.3">
      <c r="A1501" t="str">
        <f t="shared" si="46"/>
        <v>52Suffolk</v>
      </c>
      <c r="B1501">
        <f t="shared" si="47"/>
        <v>52</v>
      </c>
      <c r="C1501" t="s">
        <v>282</v>
      </c>
      <c r="D1501" t="s">
        <v>891</v>
      </c>
      <c r="E1501">
        <v>131</v>
      </c>
      <c r="F1501" t="s">
        <v>2885</v>
      </c>
      <c r="G1501" t="s">
        <v>2883</v>
      </c>
      <c r="H1501" t="s">
        <v>605</v>
      </c>
      <c r="I1501" t="s">
        <v>579</v>
      </c>
      <c r="J1501" t="s">
        <v>532</v>
      </c>
      <c r="K1501">
        <v>41998</v>
      </c>
      <c r="L1501">
        <v>0</v>
      </c>
      <c r="M1501" t="s">
        <v>660</v>
      </c>
    </row>
    <row r="1502" spans="1:13" x14ac:dyDescent="0.3">
      <c r="A1502" t="str">
        <f t="shared" si="46"/>
        <v>1Northumberland</v>
      </c>
      <c r="B1502">
        <f t="shared" si="47"/>
        <v>1</v>
      </c>
      <c r="C1502" t="s">
        <v>216</v>
      </c>
      <c r="D1502" t="s">
        <v>729</v>
      </c>
      <c r="E1502">
        <v>18</v>
      </c>
      <c r="F1502" t="s">
        <v>2886</v>
      </c>
      <c r="G1502" t="s">
        <v>2887</v>
      </c>
      <c r="H1502" t="s">
        <v>638</v>
      </c>
      <c r="I1502" t="s">
        <v>604</v>
      </c>
      <c r="J1502" t="s">
        <v>554</v>
      </c>
      <c r="K1502">
        <v>340391</v>
      </c>
      <c r="L1502">
        <v>20</v>
      </c>
      <c r="M1502" t="s">
        <v>663</v>
      </c>
    </row>
    <row r="1503" spans="1:13" x14ac:dyDescent="0.3">
      <c r="A1503" t="str">
        <f t="shared" si="46"/>
        <v>2Northumberland</v>
      </c>
      <c r="B1503">
        <f t="shared" si="47"/>
        <v>2</v>
      </c>
      <c r="C1503" t="s">
        <v>216</v>
      </c>
      <c r="D1503" t="s">
        <v>729</v>
      </c>
      <c r="E1503">
        <v>19</v>
      </c>
      <c r="F1503" t="s">
        <v>2888</v>
      </c>
      <c r="G1503" t="s">
        <v>2887</v>
      </c>
      <c r="H1503" t="s">
        <v>588</v>
      </c>
      <c r="I1503" t="s">
        <v>537</v>
      </c>
      <c r="J1503" t="s">
        <v>554</v>
      </c>
      <c r="K1503">
        <v>129853.5</v>
      </c>
      <c r="L1503" t="s">
        <v>653</v>
      </c>
      <c r="M1503" t="s">
        <v>660</v>
      </c>
    </row>
    <row r="1504" spans="1:13" x14ac:dyDescent="0.3">
      <c r="A1504" t="str">
        <f t="shared" si="46"/>
        <v>3Northumberland</v>
      </c>
      <c r="B1504">
        <f t="shared" si="47"/>
        <v>3</v>
      </c>
      <c r="C1504" t="s">
        <v>216</v>
      </c>
      <c r="D1504" t="s">
        <v>729</v>
      </c>
      <c r="E1504">
        <v>21</v>
      </c>
      <c r="F1504" t="s">
        <v>2889</v>
      </c>
      <c r="G1504" t="s">
        <v>2887</v>
      </c>
      <c r="H1504" t="s">
        <v>588</v>
      </c>
      <c r="I1504" t="s">
        <v>537</v>
      </c>
      <c r="J1504" t="s">
        <v>554</v>
      </c>
      <c r="K1504">
        <v>225002</v>
      </c>
      <c r="L1504">
        <v>0</v>
      </c>
      <c r="M1504" t="s">
        <v>660</v>
      </c>
    </row>
    <row r="1505" spans="1:13" x14ac:dyDescent="0.3">
      <c r="A1505" t="str">
        <f t="shared" si="46"/>
        <v>4Northumberland</v>
      </c>
      <c r="B1505">
        <f t="shared" si="47"/>
        <v>4</v>
      </c>
      <c r="C1505" t="s">
        <v>216</v>
      </c>
      <c r="D1505" t="s">
        <v>729</v>
      </c>
      <c r="E1505">
        <v>23</v>
      </c>
      <c r="F1505" t="s">
        <v>2890</v>
      </c>
      <c r="G1505" t="s">
        <v>2891</v>
      </c>
      <c r="H1505" t="s">
        <v>638</v>
      </c>
      <c r="I1505" t="s">
        <v>604</v>
      </c>
      <c r="J1505" t="s">
        <v>532</v>
      </c>
      <c r="K1505">
        <v>449180</v>
      </c>
      <c r="L1505">
        <v>12</v>
      </c>
      <c r="M1505" t="s">
        <v>663</v>
      </c>
    </row>
    <row r="1506" spans="1:13" x14ac:dyDescent="0.3">
      <c r="A1506" t="str">
        <f t="shared" si="46"/>
        <v>5Northumberland</v>
      </c>
      <c r="B1506">
        <f t="shared" si="47"/>
        <v>5</v>
      </c>
      <c r="C1506" t="s">
        <v>216</v>
      </c>
      <c r="D1506" t="s">
        <v>729</v>
      </c>
      <c r="E1506" t="s">
        <v>2892</v>
      </c>
      <c r="F1506" t="s">
        <v>2893</v>
      </c>
      <c r="G1506" t="s">
        <v>2894</v>
      </c>
      <c r="H1506" t="s">
        <v>619</v>
      </c>
      <c r="I1506" t="s">
        <v>541</v>
      </c>
      <c r="J1506" t="s">
        <v>532</v>
      </c>
      <c r="K1506">
        <v>1211679</v>
      </c>
      <c r="L1506">
        <v>0</v>
      </c>
      <c r="M1506" t="s">
        <v>657</v>
      </c>
    </row>
    <row r="1507" spans="1:13" x14ac:dyDescent="0.3">
      <c r="A1507" t="str">
        <f t="shared" si="46"/>
        <v>6Northumberland</v>
      </c>
      <c r="B1507">
        <f t="shared" si="47"/>
        <v>6</v>
      </c>
      <c r="C1507" t="s">
        <v>216</v>
      </c>
      <c r="D1507" t="s">
        <v>729</v>
      </c>
      <c r="E1507" t="s">
        <v>2895</v>
      </c>
      <c r="F1507" t="s">
        <v>2896</v>
      </c>
      <c r="G1507" t="s">
        <v>2897</v>
      </c>
      <c r="H1507" t="s">
        <v>638</v>
      </c>
      <c r="I1507" t="s">
        <v>595</v>
      </c>
      <c r="J1507" t="s">
        <v>532</v>
      </c>
      <c r="K1507">
        <v>487699</v>
      </c>
      <c r="L1507">
        <v>11.817691932633672</v>
      </c>
      <c r="M1507" t="s">
        <v>663</v>
      </c>
    </row>
    <row r="1508" spans="1:13" x14ac:dyDescent="0.3">
      <c r="A1508" t="str">
        <f t="shared" si="46"/>
        <v>7Northumberland</v>
      </c>
      <c r="B1508">
        <f t="shared" si="47"/>
        <v>7</v>
      </c>
      <c r="C1508" t="s">
        <v>216</v>
      </c>
      <c r="D1508" t="s">
        <v>729</v>
      </c>
      <c r="E1508" t="s">
        <v>2898</v>
      </c>
      <c r="F1508" t="s">
        <v>2899</v>
      </c>
      <c r="G1508" t="s">
        <v>2900</v>
      </c>
      <c r="H1508" t="s">
        <v>638</v>
      </c>
      <c r="I1508" t="s">
        <v>595</v>
      </c>
      <c r="J1508" t="s">
        <v>532</v>
      </c>
      <c r="K1508">
        <v>271250</v>
      </c>
      <c r="L1508">
        <v>6.5728019469526977</v>
      </c>
      <c r="M1508" t="s">
        <v>663</v>
      </c>
    </row>
    <row r="1509" spans="1:13" x14ac:dyDescent="0.3">
      <c r="A1509" t="str">
        <f t="shared" si="46"/>
        <v>8Northumberland</v>
      </c>
      <c r="B1509">
        <f t="shared" si="47"/>
        <v>8</v>
      </c>
      <c r="C1509" t="s">
        <v>216</v>
      </c>
      <c r="D1509" t="s">
        <v>729</v>
      </c>
      <c r="E1509" t="s">
        <v>2901</v>
      </c>
      <c r="F1509" t="s">
        <v>2902</v>
      </c>
      <c r="G1509" t="s">
        <v>2903</v>
      </c>
      <c r="H1509" t="s">
        <v>588</v>
      </c>
      <c r="I1509" t="s">
        <v>537</v>
      </c>
      <c r="J1509" t="s">
        <v>532</v>
      </c>
      <c r="K1509">
        <v>500000</v>
      </c>
      <c r="L1509" t="s">
        <v>653</v>
      </c>
      <c r="M1509" t="s">
        <v>660</v>
      </c>
    </row>
    <row r="1510" spans="1:13" x14ac:dyDescent="0.3">
      <c r="A1510" t="str">
        <f t="shared" si="46"/>
        <v>9Northumberland</v>
      </c>
      <c r="B1510">
        <f t="shared" si="47"/>
        <v>9</v>
      </c>
      <c r="C1510" t="s">
        <v>216</v>
      </c>
      <c r="D1510" t="s">
        <v>729</v>
      </c>
      <c r="E1510" t="s">
        <v>2904</v>
      </c>
      <c r="F1510" t="s">
        <v>2905</v>
      </c>
      <c r="G1510" t="s">
        <v>2906</v>
      </c>
      <c r="H1510" t="s">
        <v>619</v>
      </c>
      <c r="I1510" t="s">
        <v>541</v>
      </c>
      <c r="J1510" t="s">
        <v>554</v>
      </c>
      <c r="K1510">
        <v>495491</v>
      </c>
      <c r="L1510">
        <v>21174</v>
      </c>
      <c r="M1510" t="s">
        <v>657</v>
      </c>
    </row>
    <row r="1511" spans="1:13" x14ac:dyDescent="0.3">
      <c r="A1511" t="str">
        <f t="shared" si="46"/>
        <v>10Northumberland</v>
      </c>
      <c r="B1511">
        <f t="shared" si="47"/>
        <v>10</v>
      </c>
      <c r="C1511" t="s">
        <v>216</v>
      </c>
      <c r="D1511" t="s">
        <v>729</v>
      </c>
      <c r="E1511" t="s">
        <v>2907</v>
      </c>
      <c r="F1511" t="s">
        <v>2908</v>
      </c>
      <c r="G1511" t="s">
        <v>2906</v>
      </c>
      <c r="H1511" t="s">
        <v>638</v>
      </c>
      <c r="I1511" t="s">
        <v>595</v>
      </c>
      <c r="J1511" t="s">
        <v>554</v>
      </c>
      <c r="K1511">
        <v>661313</v>
      </c>
      <c r="L1511">
        <v>13</v>
      </c>
      <c r="M1511" t="s">
        <v>663</v>
      </c>
    </row>
    <row r="1512" spans="1:13" x14ac:dyDescent="0.3">
      <c r="A1512" t="str">
        <f t="shared" si="46"/>
        <v>11Northumberland</v>
      </c>
      <c r="B1512">
        <f t="shared" si="47"/>
        <v>11</v>
      </c>
      <c r="C1512" t="s">
        <v>216</v>
      </c>
      <c r="D1512" t="s">
        <v>729</v>
      </c>
      <c r="E1512" t="s">
        <v>2909</v>
      </c>
      <c r="F1512" t="s">
        <v>2910</v>
      </c>
      <c r="G1512" t="s">
        <v>2906</v>
      </c>
      <c r="H1512" t="s">
        <v>638</v>
      </c>
      <c r="I1512" t="s">
        <v>595</v>
      </c>
      <c r="J1512" t="s">
        <v>554</v>
      </c>
      <c r="K1512">
        <v>397968</v>
      </c>
      <c r="L1512">
        <v>7</v>
      </c>
      <c r="M1512" t="s">
        <v>663</v>
      </c>
    </row>
    <row r="1513" spans="1:13" x14ac:dyDescent="0.3">
      <c r="A1513" t="str">
        <f t="shared" si="46"/>
        <v>1Southend-on-Sea</v>
      </c>
      <c r="B1513">
        <f t="shared" si="47"/>
        <v>1</v>
      </c>
      <c r="C1513" t="s">
        <v>268</v>
      </c>
      <c r="D1513" t="s">
        <v>891</v>
      </c>
      <c r="E1513">
        <v>18</v>
      </c>
      <c r="F1513" t="s">
        <v>2911</v>
      </c>
      <c r="G1513" t="s">
        <v>2912</v>
      </c>
      <c r="H1513" t="s">
        <v>613</v>
      </c>
      <c r="I1513" t="s">
        <v>562</v>
      </c>
      <c r="J1513" t="s">
        <v>532</v>
      </c>
      <c r="K1513">
        <v>212000</v>
      </c>
      <c r="L1513">
        <v>0</v>
      </c>
      <c r="M1513" t="s">
        <v>660</v>
      </c>
    </row>
    <row r="1514" spans="1:13" x14ac:dyDescent="0.3">
      <c r="A1514" t="str">
        <f t="shared" si="46"/>
        <v>2Southend-on-Sea</v>
      </c>
      <c r="B1514">
        <f t="shared" si="47"/>
        <v>2</v>
      </c>
      <c r="C1514" t="s">
        <v>268</v>
      </c>
      <c r="D1514" t="s">
        <v>891</v>
      </c>
      <c r="E1514">
        <v>20</v>
      </c>
      <c r="F1514" t="s">
        <v>2913</v>
      </c>
      <c r="G1514" t="s">
        <v>2914</v>
      </c>
      <c r="H1514" t="s">
        <v>613</v>
      </c>
      <c r="I1514" t="s">
        <v>562</v>
      </c>
      <c r="J1514" t="s">
        <v>532</v>
      </c>
      <c r="K1514">
        <v>50000</v>
      </c>
      <c r="L1514" t="s">
        <v>653</v>
      </c>
      <c r="M1514" t="s">
        <v>660</v>
      </c>
    </row>
    <row r="1515" spans="1:13" x14ac:dyDescent="0.3">
      <c r="A1515" t="str">
        <f t="shared" si="46"/>
        <v>3Southend-on-Sea</v>
      </c>
      <c r="B1515">
        <f t="shared" si="47"/>
        <v>3</v>
      </c>
      <c r="C1515" t="s">
        <v>268</v>
      </c>
      <c r="D1515" t="s">
        <v>891</v>
      </c>
      <c r="E1515">
        <v>21</v>
      </c>
      <c r="F1515" t="s">
        <v>2915</v>
      </c>
      <c r="G1515" t="s">
        <v>2916</v>
      </c>
      <c r="H1515" t="s">
        <v>613</v>
      </c>
      <c r="I1515" t="s">
        <v>562</v>
      </c>
      <c r="J1515" t="s">
        <v>532</v>
      </c>
      <c r="K1515">
        <v>2075</v>
      </c>
      <c r="L1515" t="s">
        <v>653</v>
      </c>
      <c r="M1515" t="s">
        <v>660</v>
      </c>
    </row>
    <row r="1516" spans="1:13" x14ac:dyDescent="0.3">
      <c r="A1516" t="str">
        <f t="shared" si="46"/>
        <v>4Southend-on-Sea</v>
      </c>
      <c r="B1516">
        <f t="shared" si="47"/>
        <v>4</v>
      </c>
      <c r="C1516" t="s">
        <v>268</v>
      </c>
      <c r="D1516" t="s">
        <v>891</v>
      </c>
      <c r="E1516">
        <v>22</v>
      </c>
      <c r="F1516" t="s">
        <v>2917</v>
      </c>
      <c r="G1516" t="s">
        <v>2918</v>
      </c>
      <c r="H1516" t="s">
        <v>613</v>
      </c>
      <c r="I1516" t="s">
        <v>591</v>
      </c>
      <c r="J1516" t="s">
        <v>532</v>
      </c>
      <c r="K1516">
        <v>300000</v>
      </c>
      <c r="L1516" t="s">
        <v>653</v>
      </c>
      <c r="M1516" t="s">
        <v>660</v>
      </c>
    </row>
    <row r="1517" spans="1:13" x14ac:dyDescent="0.3">
      <c r="A1517" t="str">
        <f t="shared" si="46"/>
        <v>5Southend-on-Sea</v>
      </c>
      <c r="B1517">
        <f t="shared" si="47"/>
        <v>5</v>
      </c>
      <c r="C1517" t="s">
        <v>268</v>
      </c>
      <c r="D1517" t="s">
        <v>891</v>
      </c>
      <c r="E1517">
        <v>23</v>
      </c>
      <c r="F1517" t="s">
        <v>2919</v>
      </c>
      <c r="G1517" t="s">
        <v>2920</v>
      </c>
      <c r="H1517" t="s">
        <v>619</v>
      </c>
      <c r="I1517" t="s">
        <v>541</v>
      </c>
      <c r="J1517" t="s">
        <v>532</v>
      </c>
      <c r="K1517">
        <v>100000</v>
      </c>
      <c r="L1517">
        <v>3870</v>
      </c>
      <c r="M1517" t="s">
        <v>657</v>
      </c>
    </row>
    <row r="1518" spans="1:13" x14ac:dyDescent="0.3">
      <c r="A1518" t="str">
        <f t="shared" si="46"/>
        <v>6Southend-on-Sea</v>
      </c>
      <c r="B1518">
        <f t="shared" si="47"/>
        <v>6</v>
      </c>
      <c r="C1518" t="s">
        <v>268</v>
      </c>
      <c r="D1518" t="s">
        <v>891</v>
      </c>
      <c r="E1518">
        <v>24</v>
      </c>
      <c r="F1518" t="s">
        <v>2921</v>
      </c>
      <c r="G1518" t="s">
        <v>2922</v>
      </c>
      <c r="H1518" t="s">
        <v>637</v>
      </c>
      <c r="I1518" t="s">
        <v>546</v>
      </c>
      <c r="J1518" t="s">
        <v>532</v>
      </c>
      <c r="K1518">
        <v>40000</v>
      </c>
      <c r="L1518" t="s">
        <v>653</v>
      </c>
      <c r="M1518" t="s">
        <v>660</v>
      </c>
    </row>
    <row r="1519" spans="1:13" x14ac:dyDescent="0.3">
      <c r="A1519" t="str">
        <f t="shared" si="46"/>
        <v>7Southend-on-Sea</v>
      </c>
      <c r="B1519">
        <f t="shared" si="47"/>
        <v>7</v>
      </c>
      <c r="C1519" t="s">
        <v>268</v>
      </c>
      <c r="D1519" t="s">
        <v>891</v>
      </c>
      <c r="E1519">
        <v>25</v>
      </c>
      <c r="F1519" t="s">
        <v>2923</v>
      </c>
      <c r="G1519" t="s">
        <v>2924</v>
      </c>
      <c r="H1519" t="s">
        <v>634</v>
      </c>
      <c r="I1519" t="s">
        <v>653</v>
      </c>
      <c r="J1519" t="s">
        <v>532</v>
      </c>
      <c r="K1519">
        <v>366490</v>
      </c>
      <c r="L1519" t="s">
        <v>653</v>
      </c>
      <c r="M1519" t="s">
        <v>660</v>
      </c>
    </row>
    <row r="1520" spans="1:13" x14ac:dyDescent="0.3">
      <c r="A1520" t="str">
        <f t="shared" si="46"/>
        <v>8Southend-on-Sea</v>
      </c>
      <c r="B1520">
        <f t="shared" si="47"/>
        <v>8</v>
      </c>
      <c r="C1520" t="s">
        <v>268</v>
      </c>
      <c r="D1520" t="s">
        <v>891</v>
      </c>
      <c r="E1520">
        <v>26</v>
      </c>
      <c r="F1520" t="s">
        <v>2925</v>
      </c>
      <c r="G1520" t="s">
        <v>2926</v>
      </c>
      <c r="H1520" t="s">
        <v>634</v>
      </c>
      <c r="I1520" t="s">
        <v>653</v>
      </c>
      <c r="J1520" t="s">
        <v>532</v>
      </c>
      <c r="K1520">
        <v>751430</v>
      </c>
      <c r="L1520">
        <v>0</v>
      </c>
      <c r="M1520" t="s">
        <v>660</v>
      </c>
    </row>
    <row r="1521" spans="1:13" x14ac:dyDescent="0.3">
      <c r="A1521" t="str">
        <f t="shared" si="46"/>
        <v>9Southend-on-Sea</v>
      </c>
      <c r="B1521">
        <f t="shared" si="47"/>
        <v>9</v>
      </c>
      <c r="C1521" t="s">
        <v>268</v>
      </c>
      <c r="D1521" t="s">
        <v>891</v>
      </c>
      <c r="E1521">
        <v>35</v>
      </c>
      <c r="F1521" t="s">
        <v>2927</v>
      </c>
      <c r="G1521" t="s">
        <v>2928</v>
      </c>
      <c r="H1521" t="s">
        <v>628</v>
      </c>
      <c r="I1521" t="s">
        <v>564</v>
      </c>
      <c r="J1521" t="s">
        <v>554</v>
      </c>
      <c r="K1521">
        <v>24382</v>
      </c>
      <c r="L1521">
        <v>27</v>
      </c>
      <c r="M1521" t="s">
        <v>660</v>
      </c>
    </row>
    <row r="1522" spans="1:13" x14ac:dyDescent="0.3">
      <c r="A1522" t="str">
        <f t="shared" si="46"/>
        <v>10Southend-on-Sea</v>
      </c>
      <c r="B1522">
        <f t="shared" si="47"/>
        <v>10</v>
      </c>
      <c r="C1522" t="s">
        <v>268</v>
      </c>
      <c r="D1522" t="s">
        <v>891</v>
      </c>
      <c r="E1522">
        <v>36</v>
      </c>
      <c r="F1522" t="s">
        <v>2927</v>
      </c>
      <c r="G1522" t="s">
        <v>2336</v>
      </c>
      <c r="H1522" t="s">
        <v>628</v>
      </c>
      <c r="I1522" t="s">
        <v>564</v>
      </c>
      <c r="J1522" t="s">
        <v>554</v>
      </c>
      <c r="K1522">
        <v>1086528</v>
      </c>
      <c r="L1522">
        <v>6131</v>
      </c>
      <c r="M1522" t="s">
        <v>660</v>
      </c>
    </row>
    <row r="1523" spans="1:13" x14ac:dyDescent="0.3">
      <c r="A1523" t="str">
        <f t="shared" si="46"/>
        <v>11Southend-on-Sea</v>
      </c>
      <c r="B1523">
        <f t="shared" si="47"/>
        <v>11</v>
      </c>
      <c r="C1523" t="s">
        <v>268</v>
      </c>
      <c r="D1523" t="s">
        <v>891</v>
      </c>
      <c r="E1523">
        <v>38</v>
      </c>
      <c r="F1523" t="s">
        <v>2927</v>
      </c>
      <c r="G1523" t="s">
        <v>2929</v>
      </c>
      <c r="H1523" t="s">
        <v>588</v>
      </c>
      <c r="I1523" t="s">
        <v>577</v>
      </c>
      <c r="J1523" t="s">
        <v>554</v>
      </c>
      <c r="K1523">
        <v>35680</v>
      </c>
      <c r="L1523">
        <v>5648</v>
      </c>
      <c r="M1523" t="s">
        <v>660</v>
      </c>
    </row>
    <row r="1524" spans="1:13" x14ac:dyDescent="0.3">
      <c r="A1524" t="str">
        <f t="shared" si="46"/>
        <v>12Southend-on-Sea</v>
      </c>
      <c r="B1524">
        <f t="shared" si="47"/>
        <v>12</v>
      </c>
      <c r="C1524" t="s">
        <v>268</v>
      </c>
      <c r="D1524" t="s">
        <v>891</v>
      </c>
      <c r="E1524">
        <v>2</v>
      </c>
      <c r="F1524" t="s">
        <v>2930</v>
      </c>
      <c r="G1524" t="s">
        <v>2931</v>
      </c>
      <c r="H1524" t="s">
        <v>588</v>
      </c>
      <c r="I1524" t="s">
        <v>557</v>
      </c>
      <c r="J1524" t="s">
        <v>554</v>
      </c>
      <c r="K1524">
        <v>23728</v>
      </c>
      <c r="L1524">
        <v>0</v>
      </c>
      <c r="M1524" t="s">
        <v>660</v>
      </c>
    </row>
    <row r="1525" spans="1:13" x14ac:dyDescent="0.3">
      <c r="A1525" t="str">
        <f t="shared" si="46"/>
        <v>13Southend-on-Sea</v>
      </c>
      <c r="B1525">
        <f t="shared" si="47"/>
        <v>13</v>
      </c>
      <c r="C1525" t="s">
        <v>268</v>
      </c>
      <c r="D1525" t="s">
        <v>891</v>
      </c>
      <c r="E1525">
        <v>3</v>
      </c>
      <c r="F1525" t="s">
        <v>2338</v>
      </c>
      <c r="G1525" t="s">
        <v>2932</v>
      </c>
      <c r="H1525" t="s">
        <v>630</v>
      </c>
      <c r="I1525" t="s">
        <v>557</v>
      </c>
      <c r="J1525" t="s">
        <v>554</v>
      </c>
      <c r="K1525">
        <v>438638</v>
      </c>
      <c r="L1525">
        <v>58</v>
      </c>
      <c r="M1525" t="s">
        <v>651</v>
      </c>
    </row>
    <row r="1526" spans="1:13" x14ac:dyDescent="0.3">
      <c r="A1526" t="str">
        <f t="shared" si="46"/>
        <v>14Southend-on-Sea</v>
      </c>
      <c r="B1526">
        <f t="shared" si="47"/>
        <v>14</v>
      </c>
      <c r="C1526" t="s">
        <v>268</v>
      </c>
      <c r="D1526" t="s">
        <v>891</v>
      </c>
      <c r="E1526">
        <v>4</v>
      </c>
      <c r="F1526" t="s">
        <v>2338</v>
      </c>
      <c r="G1526" t="s">
        <v>2342</v>
      </c>
      <c r="H1526" t="s">
        <v>628</v>
      </c>
      <c r="I1526" t="s">
        <v>557</v>
      </c>
      <c r="J1526" t="s">
        <v>554</v>
      </c>
      <c r="K1526">
        <v>56647</v>
      </c>
      <c r="L1526">
        <v>0</v>
      </c>
      <c r="M1526" t="s">
        <v>660</v>
      </c>
    </row>
    <row r="1527" spans="1:13" x14ac:dyDescent="0.3">
      <c r="A1527" t="str">
        <f t="shared" si="46"/>
        <v>1Stockport</v>
      </c>
      <c r="B1527">
        <f t="shared" si="47"/>
        <v>1</v>
      </c>
      <c r="C1527" t="s">
        <v>276</v>
      </c>
      <c r="D1527" t="s">
        <v>686</v>
      </c>
      <c r="E1527">
        <v>12</v>
      </c>
      <c r="F1527" t="s">
        <v>2933</v>
      </c>
      <c r="G1527" t="s">
        <v>2934</v>
      </c>
      <c r="H1527" t="s">
        <v>630</v>
      </c>
      <c r="I1527" t="s">
        <v>565</v>
      </c>
      <c r="J1527" t="s">
        <v>532</v>
      </c>
      <c r="K1527">
        <v>2269178</v>
      </c>
      <c r="L1527">
        <v>419</v>
      </c>
      <c r="M1527" t="s">
        <v>651</v>
      </c>
    </row>
    <row r="1528" spans="1:13" x14ac:dyDescent="0.3">
      <c r="A1528" t="str">
        <f t="shared" si="46"/>
        <v>2Stockport</v>
      </c>
      <c r="B1528">
        <f t="shared" si="47"/>
        <v>2</v>
      </c>
      <c r="C1528" t="s">
        <v>276</v>
      </c>
      <c r="D1528" t="s">
        <v>686</v>
      </c>
      <c r="E1528">
        <v>24</v>
      </c>
      <c r="F1528" t="s">
        <v>2935</v>
      </c>
      <c r="G1528" t="s">
        <v>2936</v>
      </c>
      <c r="H1528" t="s">
        <v>630</v>
      </c>
      <c r="I1528" t="s">
        <v>543</v>
      </c>
      <c r="J1528" t="s">
        <v>554</v>
      </c>
      <c r="K1528">
        <v>2602087</v>
      </c>
      <c r="L1528">
        <v>325</v>
      </c>
      <c r="M1528" t="s">
        <v>651</v>
      </c>
    </row>
    <row r="1529" spans="1:13" x14ac:dyDescent="0.3">
      <c r="A1529" t="str">
        <f t="shared" si="46"/>
        <v>1Tower Hamlets</v>
      </c>
      <c r="B1529">
        <f t="shared" si="47"/>
        <v>1</v>
      </c>
      <c r="C1529" t="s">
        <v>300</v>
      </c>
      <c r="D1529" t="s">
        <v>648</v>
      </c>
      <c r="E1529">
        <v>38</v>
      </c>
      <c r="F1529" t="s">
        <v>2937</v>
      </c>
      <c r="G1529" t="s">
        <v>2938</v>
      </c>
      <c r="H1529" t="s">
        <v>613</v>
      </c>
      <c r="I1529" t="s">
        <v>591</v>
      </c>
      <c r="J1529" t="s">
        <v>532</v>
      </c>
      <c r="K1529">
        <v>3927968</v>
      </c>
      <c r="L1529">
        <v>0</v>
      </c>
      <c r="M1529" t="s">
        <v>660</v>
      </c>
    </row>
    <row r="1530" spans="1:13" x14ac:dyDescent="0.3">
      <c r="A1530" t="str">
        <f t="shared" si="46"/>
        <v>2Tower Hamlets</v>
      </c>
      <c r="B1530">
        <f t="shared" si="47"/>
        <v>2</v>
      </c>
      <c r="C1530" t="s">
        <v>300</v>
      </c>
      <c r="D1530" t="s">
        <v>648</v>
      </c>
      <c r="E1530">
        <v>39</v>
      </c>
      <c r="F1530" t="s">
        <v>2937</v>
      </c>
      <c r="G1530" t="s">
        <v>2939</v>
      </c>
      <c r="H1530" t="s">
        <v>613</v>
      </c>
      <c r="I1530" t="s">
        <v>540</v>
      </c>
      <c r="J1530" t="s">
        <v>554</v>
      </c>
      <c r="K1530">
        <v>1952109.74</v>
      </c>
      <c r="L1530" t="s">
        <v>653</v>
      </c>
      <c r="M1530" t="s">
        <v>660</v>
      </c>
    </row>
    <row r="1531" spans="1:13" x14ac:dyDescent="0.3">
      <c r="A1531" t="str">
        <f t="shared" si="46"/>
        <v>1Warrington</v>
      </c>
      <c r="B1531">
        <f t="shared" si="47"/>
        <v>1</v>
      </c>
      <c r="C1531" t="s">
        <v>312</v>
      </c>
      <c r="D1531" t="s">
        <v>686</v>
      </c>
      <c r="E1531">
        <v>1019</v>
      </c>
      <c r="F1531" t="s">
        <v>2940</v>
      </c>
      <c r="G1531" t="s">
        <v>2941</v>
      </c>
      <c r="H1531" t="s">
        <v>638</v>
      </c>
      <c r="I1531" t="s">
        <v>595</v>
      </c>
      <c r="J1531" t="s">
        <v>554</v>
      </c>
      <c r="K1531">
        <v>1403258</v>
      </c>
      <c r="L1531">
        <v>250</v>
      </c>
      <c r="M1531" t="s">
        <v>663</v>
      </c>
    </row>
    <row r="1532" spans="1:13" x14ac:dyDescent="0.3">
      <c r="A1532" t="str">
        <f t="shared" si="46"/>
        <v>2Warrington</v>
      </c>
      <c r="B1532">
        <f t="shared" si="47"/>
        <v>2</v>
      </c>
      <c r="C1532" t="s">
        <v>312</v>
      </c>
      <c r="D1532" t="s">
        <v>686</v>
      </c>
      <c r="E1532">
        <v>1020</v>
      </c>
      <c r="F1532" t="s">
        <v>2940</v>
      </c>
      <c r="G1532" t="s">
        <v>2941</v>
      </c>
      <c r="H1532" t="s">
        <v>638</v>
      </c>
      <c r="I1532" t="s">
        <v>595</v>
      </c>
      <c r="J1532" t="s">
        <v>532</v>
      </c>
      <c r="K1532">
        <v>870761</v>
      </c>
      <c r="L1532">
        <v>150</v>
      </c>
      <c r="M1532" t="s">
        <v>663</v>
      </c>
    </row>
    <row r="1533" spans="1:13" x14ac:dyDescent="0.3">
      <c r="A1533" t="str">
        <f t="shared" si="46"/>
        <v>3Warrington</v>
      </c>
      <c r="B1533">
        <f t="shared" si="47"/>
        <v>3</v>
      </c>
      <c r="C1533" t="s">
        <v>312</v>
      </c>
      <c r="D1533" t="s">
        <v>686</v>
      </c>
      <c r="E1533">
        <v>1023</v>
      </c>
      <c r="F1533" t="s">
        <v>2940</v>
      </c>
      <c r="G1533" t="s">
        <v>2942</v>
      </c>
      <c r="H1533" t="s">
        <v>630</v>
      </c>
      <c r="I1533" t="s">
        <v>610</v>
      </c>
      <c r="J1533" t="s">
        <v>532</v>
      </c>
      <c r="K1533">
        <v>580507</v>
      </c>
      <c r="L1533">
        <v>45</v>
      </c>
      <c r="M1533" t="s">
        <v>651</v>
      </c>
    </row>
    <row r="1534" spans="1:13" x14ac:dyDescent="0.3">
      <c r="A1534" t="str">
        <f t="shared" si="46"/>
        <v>4Warrington</v>
      </c>
      <c r="B1534">
        <f t="shared" si="47"/>
        <v>4</v>
      </c>
      <c r="C1534" t="s">
        <v>312</v>
      </c>
      <c r="D1534" t="s">
        <v>686</v>
      </c>
      <c r="E1534">
        <v>1024</v>
      </c>
      <c r="F1534" t="s">
        <v>2943</v>
      </c>
      <c r="G1534" t="s">
        <v>2944</v>
      </c>
      <c r="H1534" t="s">
        <v>631</v>
      </c>
      <c r="I1534" t="s">
        <v>544</v>
      </c>
      <c r="J1534" t="s">
        <v>554</v>
      </c>
      <c r="K1534">
        <v>506273</v>
      </c>
      <c r="L1534">
        <v>150</v>
      </c>
      <c r="M1534" t="s">
        <v>525</v>
      </c>
    </row>
    <row r="1535" spans="1:13" x14ac:dyDescent="0.3">
      <c r="A1535" t="str">
        <f t="shared" si="46"/>
        <v>1Middlesbrough</v>
      </c>
      <c r="B1535">
        <f t="shared" si="47"/>
        <v>1</v>
      </c>
      <c r="C1535" t="s">
        <v>194</v>
      </c>
      <c r="D1535" t="s">
        <v>729</v>
      </c>
      <c r="E1535">
        <v>51</v>
      </c>
      <c r="F1535" t="s">
        <v>2945</v>
      </c>
      <c r="G1535" t="s">
        <v>2601</v>
      </c>
      <c r="H1535" t="s">
        <v>630</v>
      </c>
      <c r="I1535" t="s">
        <v>565</v>
      </c>
      <c r="J1535" t="s">
        <v>532</v>
      </c>
      <c r="K1535">
        <v>845934</v>
      </c>
      <c r="L1535">
        <v>425</v>
      </c>
      <c r="M1535" t="s">
        <v>651</v>
      </c>
    </row>
    <row r="1536" spans="1:13" x14ac:dyDescent="0.3">
      <c r="A1536" t="str">
        <f t="shared" si="46"/>
        <v>2Middlesbrough</v>
      </c>
      <c r="B1536">
        <f t="shared" si="47"/>
        <v>2</v>
      </c>
      <c r="C1536" t="s">
        <v>194</v>
      </c>
      <c r="D1536" t="s">
        <v>729</v>
      </c>
      <c r="E1536">
        <v>51</v>
      </c>
      <c r="F1536" t="s">
        <v>2945</v>
      </c>
      <c r="G1536" t="s">
        <v>2601</v>
      </c>
      <c r="H1536" t="s">
        <v>630</v>
      </c>
      <c r="I1536" t="s">
        <v>565</v>
      </c>
      <c r="J1536" t="s">
        <v>554</v>
      </c>
      <c r="K1536">
        <v>253393</v>
      </c>
      <c r="L1536">
        <v>119</v>
      </c>
      <c r="M1536" t="s">
        <v>651</v>
      </c>
    </row>
    <row r="1537" spans="1:13" x14ac:dyDescent="0.3">
      <c r="A1537" t="str">
        <f t="shared" si="46"/>
        <v>3Middlesbrough</v>
      </c>
      <c r="B1537">
        <f t="shared" si="47"/>
        <v>3</v>
      </c>
      <c r="C1537" t="s">
        <v>194</v>
      </c>
      <c r="D1537" t="s">
        <v>729</v>
      </c>
      <c r="E1537">
        <v>52</v>
      </c>
      <c r="F1537" t="s">
        <v>2945</v>
      </c>
      <c r="G1537" t="s">
        <v>2601</v>
      </c>
      <c r="H1537" t="s">
        <v>619</v>
      </c>
      <c r="I1537" t="s">
        <v>563</v>
      </c>
      <c r="J1537" t="s">
        <v>554</v>
      </c>
      <c r="K1537">
        <v>630700</v>
      </c>
      <c r="L1537">
        <v>23359</v>
      </c>
      <c r="M1537" t="s">
        <v>657</v>
      </c>
    </row>
    <row r="1538" spans="1:13" x14ac:dyDescent="0.3">
      <c r="A1538" t="str">
        <f t="shared" si="46"/>
        <v>4Middlesbrough</v>
      </c>
      <c r="B1538">
        <f t="shared" si="47"/>
        <v>4</v>
      </c>
      <c r="C1538" t="s">
        <v>194</v>
      </c>
      <c r="D1538" t="s">
        <v>729</v>
      </c>
      <c r="E1538">
        <v>53</v>
      </c>
      <c r="F1538" t="s">
        <v>2946</v>
      </c>
      <c r="G1538" t="s">
        <v>2947</v>
      </c>
      <c r="H1538" t="s">
        <v>528</v>
      </c>
      <c r="I1538" t="s">
        <v>575</v>
      </c>
      <c r="J1538" t="s">
        <v>554</v>
      </c>
      <c r="K1538">
        <v>89500</v>
      </c>
      <c r="L1538">
        <v>169</v>
      </c>
      <c r="M1538" t="s">
        <v>682</v>
      </c>
    </row>
    <row r="1539" spans="1:13" x14ac:dyDescent="0.3">
      <c r="A1539" t="str">
        <f t="shared" ref="A1539:A1602" si="48">B1539&amp;C1539</f>
        <v>5Middlesbrough</v>
      </c>
      <c r="B1539">
        <f t="shared" ref="B1539:B1602" si="49">IF(C1539=C1538, B1538+1, 1)</f>
        <v>5</v>
      </c>
      <c r="C1539" t="s">
        <v>194</v>
      </c>
      <c r="D1539" t="s">
        <v>729</v>
      </c>
      <c r="E1539">
        <v>55</v>
      </c>
      <c r="F1539" t="s">
        <v>2948</v>
      </c>
      <c r="G1539" t="s">
        <v>2949</v>
      </c>
      <c r="H1539" t="s">
        <v>619</v>
      </c>
      <c r="I1539" t="s">
        <v>563</v>
      </c>
      <c r="J1539" t="s">
        <v>532</v>
      </c>
      <c r="K1539">
        <v>277300</v>
      </c>
      <c r="L1539">
        <v>12838</v>
      </c>
      <c r="M1539" t="s">
        <v>657</v>
      </c>
    </row>
    <row r="1540" spans="1:13" x14ac:dyDescent="0.3">
      <c r="A1540" t="str">
        <f t="shared" si="48"/>
        <v>6Middlesbrough</v>
      </c>
      <c r="B1540">
        <f t="shared" si="49"/>
        <v>6</v>
      </c>
      <c r="C1540" t="s">
        <v>194</v>
      </c>
      <c r="D1540" t="s">
        <v>729</v>
      </c>
      <c r="E1540">
        <v>2</v>
      </c>
      <c r="F1540" t="s">
        <v>2950</v>
      </c>
      <c r="G1540" t="s">
        <v>2951</v>
      </c>
      <c r="H1540" t="s">
        <v>630</v>
      </c>
      <c r="I1540" t="s">
        <v>602</v>
      </c>
      <c r="J1540" t="s">
        <v>532</v>
      </c>
      <c r="K1540">
        <v>369300</v>
      </c>
      <c r="L1540">
        <v>119</v>
      </c>
      <c r="M1540" t="s">
        <v>651</v>
      </c>
    </row>
    <row r="1541" spans="1:13" x14ac:dyDescent="0.3">
      <c r="A1541" t="str">
        <f t="shared" si="48"/>
        <v>7Middlesbrough</v>
      </c>
      <c r="B1541">
        <f t="shared" si="49"/>
        <v>7</v>
      </c>
      <c r="C1541" t="s">
        <v>194</v>
      </c>
      <c r="D1541" t="s">
        <v>729</v>
      </c>
      <c r="E1541">
        <v>3</v>
      </c>
      <c r="F1541" t="s">
        <v>2952</v>
      </c>
      <c r="G1541" t="s">
        <v>2953</v>
      </c>
      <c r="H1541" t="s">
        <v>631</v>
      </c>
      <c r="I1541" t="s">
        <v>544</v>
      </c>
      <c r="J1541" t="s">
        <v>532</v>
      </c>
      <c r="K1541">
        <v>429219</v>
      </c>
      <c r="L1541">
        <v>186</v>
      </c>
      <c r="M1541" t="s">
        <v>525</v>
      </c>
    </row>
    <row r="1542" spans="1:13" x14ac:dyDescent="0.3">
      <c r="A1542" t="str">
        <f t="shared" si="48"/>
        <v>8Middlesbrough</v>
      </c>
      <c r="B1542">
        <f t="shared" si="49"/>
        <v>8</v>
      </c>
      <c r="C1542" t="s">
        <v>194</v>
      </c>
      <c r="D1542" t="s">
        <v>729</v>
      </c>
      <c r="E1542">
        <v>3</v>
      </c>
      <c r="F1542" t="s">
        <v>2952</v>
      </c>
      <c r="G1542" t="s">
        <v>2953</v>
      </c>
      <c r="H1542" t="s">
        <v>631</v>
      </c>
      <c r="I1542" t="s">
        <v>544</v>
      </c>
      <c r="J1542" t="s">
        <v>554</v>
      </c>
      <c r="K1542">
        <v>316666</v>
      </c>
      <c r="L1542">
        <v>186</v>
      </c>
      <c r="M1542" t="s">
        <v>525</v>
      </c>
    </row>
    <row r="1543" spans="1:13" x14ac:dyDescent="0.3">
      <c r="A1543" t="str">
        <f t="shared" si="48"/>
        <v>9Middlesbrough</v>
      </c>
      <c r="B1543">
        <f t="shared" si="49"/>
        <v>9</v>
      </c>
      <c r="C1543" t="s">
        <v>194</v>
      </c>
      <c r="D1543" t="s">
        <v>729</v>
      </c>
      <c r="E1543">
        <v>57</v>
      </c>
      <c r="F1543" t="s">
        <v>2954</v>
      </c>
      <c r="G1543" t="s">
        <v>2955</v>
      </c>
      <c r="H1543" t="s">
        <v>613</v>
      </c>
      <c r="I1543" t="s">
        <v>540</v>
      </c>
      <c r="J1543" t="s">
        <v>532</v>
      </c>
      <c r="K1543">
        <v>58071</v>
      </c>
      <c r="L1543">
        <v>0</v>
      </c>
      <c r="M1543" t="s">
        <v>660</v>
      </c>
    </row>
    <row r="1544" spans="1:13" x14ac:dyDescent="0.3">
      <c r="A1544" t="str">
        <f t="shared" si="48"/>
        <v>10Middlesbrough</v>
      </c>
      <c r="B1544">
        <f t="shared" si="49"/>
        <v>10</v>
      </c>
      <c r="C1544" t="s">
        <v>194</v>
      </c>
      <c r="D1544" t="s">
        <v>729</v>
      </c>
      <c r="E1544">
        <v>59</v>
      </c>
      <c r="F1544" t="s">
        <v>2956</v>
      </c>
      <c r="G1544" t="s">
        <v>2957</v>
      </c>
      <c r="H1544" t="s">
        <v>557</v>
      </c>
      <c r="I1544" t="s">
        <v>653</v>
      </c>
      <c r="J1544" t="s">
        <v>532</v>
      </c>
      <c r="K1544">
        <v>40405</v>
      </c>
      <c r="L1544" t="s">
        <v>653</v>
      </c>
      <c r="M1544" t="s">
        <v>660</v>
      </c>
    </row>
    <row r="1545" spans="1:13" x14ac:dyDescent="0.3">
      <c r="A1545" t="str">
        <f t="shared" si="48"/>
        <v>11Middlesbrough</v>
      </c>
      <c r="B1545">
        <f t="shared" si="49"/>
        <v>11</v>
      </c>
      <c r="C1545" t="s">
        <v>194</v>
      </c>
      <c r="D1545" t="s">
        <v>729</v>
      </c>
      <c r="E1545">
        <v>59</v>
      </c>
      <c r="F1545" t="s">
        <v>2619</v>
      </c>
      <c r="G1545" t="s">
        <v>2620</v>
      </c>
      <c r="H1545" t="s">
        <v>613</v>
      </c>
      <c r="I1545" t="s">
        <v>580</v>
      </c>
      <c r="J1545" t="s">
        <v>554</v>
      </c>
      <c r="K1545">
        <v>69255</v>
      </c>
      <c r="L1545">
        <v>0</v>
      </c>
      <c r="M1545" t="s">
        <v>660</v>
      </c>
    </row>
    <row r="1546" spans="1:13" x14ac:dyDescent="0.3">
      <c r="A1546" t="str">
        <f t="shared" si="48"/>
        <v>12Middlesbrough</v>
      </c>
      <c r="B1546">
        <f t="shared" si="49"/>
        <v>12</v>
      </c>
      <c r="C1546" t="s">
        <v>194</v>
      </c>
      <c r="D1546" t="s">
        <v>729</v>
      </c>
      <c r="E1546">
        <v>60</v>
      </c>
      <c r="F1546" t="s">
        <v>2958</v>
      </c>
      <c r="G1546" t="s">
        <v>2959</v>
      </c>
      <c r="H1546" t="s">
        <v>613</v>
      </c>
      <c r="I1546" t="s">
        <v>580</v>
      </c>
      <c r="J1546" t="s">
        <v>554</v>
      </c>
      <c r="K1546">
        <v>16335</v>
      </c>
      <c r="L1546" t="s">
        <v>653</v>
      </c>
      <c r="M1546" t="s">
        <v>660</v>
      </c>
    </row>
    <row r="1547" spans="1:13" x14ac:dyDescent="0.3">
      <c r="A1547" t="str">
        <f t="shared" si="48"/>
        <v>13Middlesbrough</v>
      </c>
      <c r="B1547">
        <f t="shared" si="49"/>
        <v>13</v>
      </c>
      <c r="C1547" t="s">
        <v>194</v>
      </c>
      <c r="D1547" t="s">
        <v>729</v>
      </c>
      <c r="E1547">
        <v>61</v>
      </c>
      <c r="F1547" t="s">
        <v>2960</v>
      </c>
      <c r="G1547" t="s">
        <v>2961</v>
      </c>
      <c r="H1547" t="s">
        <v>613</v>
      </c>
      <c r="I1547" t="s">
        <v>580</v>
      </c>
      <c r="J1547" t="s">
        <v>554</v>
      </c>
      <c r="K1547">
        <v>25950</v>
      </c>
      <c r="L1547">
        <v>0</v>
      </c>
      <c r="M1547" t="s">
        <v>660</v>
      </c>
    </row>
    <row r="1548" spans="1:13" x14ac:dyDescent="0.3">
      <c r="A1548" t="str">
        <f t="shared" si="48"/>
        <v>14Middlesbrough</v>
      </c>
      <c r="B1548">
        <f t="shared" si="49"/>
        <v>14</v>
      </c>
      <c r="C1548" t="s">
        <v>194</v>
      </c>
      <c r="D1548" t="s">
        <v>729</v>
      </c>
      <c r="E1548">
        <v>62</v>
      </c>
      <c r="F1548" t="s">
        <v>2962</v>
      </c>
      <c r="G1548" t="s">
        <v>2614</v>
      </c>
      <c r="H1548" t="s">
        <v>557</v>
      </c>
      <c r="I1548" t="s">
        <v>653</v>
      </c>
      <c r="J1548" t="s">
        <v>554</v>
      </c>
      <c r="K1548">
        <v>155000</v>
      </c>
      <c r="L1548">
        <v>0</v>
      </c>
      <c r="M1548" t="s">
        <v>660</v>
      </c>
    </row>
    <row r="1549" spans="1:13" x14ac:dyDescent="0.3">
      <c r="A1549" t="str">
        <f t="shared" si="48"/>
        <v>1City of London</v>
      </c>
      <c r="B1549">
        <f t="shared" si="49"/>
        <v>1</v>
      </c>
      <c r="C1549" t="s">
        <v>88</v>
      </c>
      <c r="D1549" t="s">
        <v>648</v>
      </c>
      <c r="E1549">
        <v>19</v>
      </c>
      <c r="F1549" t="s">
        <v>2963</v>
      </c>
      <c r="G1549" t="s">
        <v>2964</v>
      </c>
      <c r="H1549" t="s">
        <v>613</v>
      </c>
      <c r="I1549" t="s">
        <v>540</v>
      </c>
      <c r="J1549" t="s">
        <v>532</v>
      </c>
      <c r="K1549">
        <v>75627.489629999996</v>
      </c>
      <c r="L1549">
        <v>0</v>
      </c>
      <c r="M1549" t="s">
        <v>660</v>
      </c>
    </row>
    <row r="1550" spans="1:13" x14ac:dyDescent="0.3">
      <c r="A1550" t="str">
        <f t="shared" si="48"/>
        <v>2City of London</v>
      </c>
      <c r="B1550">
        <f t="shared" si="49"/>
        <v>2</v>
      </c>
      <c r="C1550" t="s">
        <v>88</v>
      </c>
      <c r="D1550" t="s">
        <v>648</v>
      </c>
      <c r="E1550">
        <v>20</v>
      </c>
      <c r="F1550" t="s">
        <v>2965</v>
      </c>
      <c r="G1550" t="s">
        <v>2964</v>
      </c>
      <c r="H1550" t="s">
        <v>613</v>
      </c>
      <c r="I1550" t="s">
        <v>591</v>
      </c>
      <c r="J1550" t="s">
        <v>554</v>
      </c>
      <c r="K1550">
        <v>8881</v>
      </c>
      <c r="L1550" t="s">
        <v>653</v>
      </c>
      <c r="M1550" t="s">
        <v>660</v>
      </c>
    </row>
    <row r="1551" spans="1:13" x14ac:dyDescent="0.3">
      <c r="A1551" t="str">
        <f t="shared" si="48"/>
        <v>1Cambridgeshire</v>
      </c>
      <c r="B1551">
        <f t="shared" si="49"/>
        <v>1</v>
      </c>
      <c r="C1551" t="s">
        <v>78</v>
      </c>
      <c r="D1551" t="s">
        <v>891</v>
      </c>
      <c r="E1551">
        <v>31</v>
      </c>
      <c r="F1551" t="s">
        <v>1157</v>
      </c>
      <c r="G1551" t="s">
        <v>1158</v>
      </c>
      <c r="H1551" t="s">
        <v>631</v>
      </c>
      <c r="I1551" t="s">
        <v>611</v>
      </c>
      <c r="J1551" t="s">
        <v>554</v>
      </c>
      <c r="K1551">
        <v>2220000</v>
      </c>
      <c r="L1551">
        <v>876</v>
      </c>
      <c r="M1551" t="s">
        <v>525</v>
      </c>
    </row>
    <row r="1552" spans="1:13" x14ac:dyDescent="0.3">
      <c r="A1552" t="str">
        <f t="shared" si="48"/>
        <v>2Cambridgeshire</v>
      </c>
      <c r="B1552">
        <f t="shared" si="49"/>
        <v>2</v>
      </c>
      <c r="C1552" t="s">
        <v>78</v>
      </c>
      <c r="D1552" t="s">
        <v>891</v>
      </c>
      <c r="E1552">
        <v>35</v>
      </c>
      <c r="F1552" t="s">
        <v>2966</v>
      </c>
      <c r="G1552" t="s">
        <v>2967</v>
      </c>
      <c r="H1552" t="s">
        <v>623</v>
      </c>
      <c r="I1552" t="s">
        <v>653</v>
      </c>
      <c r="J1552" t="s">
        <v>532</v>
      </c>
      <c r="K1552">
        <v>26000</v>
      </c>
      <c r="L1552">
        <v>0</v>
      </c>
      <c r="M1552" t="s">
        <v>660</v>
      </c>
    </row>
    <row r="1553" spans="1:13" x14ac:dyDescent="0.3">
      <c r="A1553" t="str">
        <f t="shared" si="48"/>
        <v>3Cambridgeshire</v>
      </c>
      <c r="B1553">
        <f t="shared" si="49"/>
        <v>3</v>
      </c>
      <c r="C1553" t="s">
        <v>78</v>
      </c>
      <c r="D1553" t="s">
        <v>891</v>
      </c>
      <c r="E1553">
        <v>36</v>
      </c>
      <c r="F1553" t="s">
        <v>2968</v>
      </c>
      <c r="G1553" t="s">
        <v>2969</v>
      </c>
      <c r="H1553" t="s">
        <v>628</v>
      </c>
      <c r="I1553" t="s">
        <v>564</v>
      </c>
      <c r="J1553" t="s">
        <v>532</v>
      </c>
      <c r="K1553">
        <v>707141</v>
      </c>
      <c r="L1553">
        <v>0</v>
      </c>
      <c r="M1553" t="s">
        <v>660</v>
      </c>
    </row>
    <row r="1554" spans="1:13" x14ac:dyDescent="0.3">
      <c r="A1554" t="str">
        <f t="shared" si="48"/>
        <v>4Cambridgeshire</v>
      </c>
      <c r="B1554">
        <f t="shared" si="49"/>
        <v>4</v>
      </c>
      <c r="C1554" t="s">
        <v>78</v>
      </c>
      <c r="D1554" t="s">
        <v>891</v>
      </c>
      <c r="E1554">
        <v>37</v>
      </c>
      <c r="F1554" t="s">
        <v>2970</v>
      </c>
      <c r="G1554" t="s">
        <v>2971</v>
      </c>
      <c r="H1554" t="s">
        <v>557</v>
      </c>
      <c r="I1554" t="s">
        <v>653</v>
      </c>
      <c r="J1554" t="s">
        <v>532</v>
      </c>
      <c r="K1554">
        <v>35436</v>
      </c>
      <c r="L1554" t="s">
        <v>653</v>
      </c>
      <c r="M1554" t="s">
        <v>660</v>
      </c>
    </row>
    <row r="1555" spans="1:13" x14ac:dyDescent="0.3">
      <c r="A1555" t="str">
        <f t="shared" si="48"/>
        <v>5Cambridgeshire</v>
      </c>
      <c r="B1555">
        <f t="shared" si="49"/>
        <v>5</v>
      </c>
      <c r="C1555" t="s">
        <v>78</v>
      </c>
      <c r="D1555" t="s">
        <v>891</v>
      </c>
      <c r="E1555">
        <v>38</v>
      </c>
      <c r="F1555" t="s">
        <v>600</v>
      </c>
      <c r="G1555" t="s">
        <v>2972</v>
      </c>
      <c r="H1555" t="s">
        <v>639</v>
      </c>
      <c r="I1555" t="s">
        <v>653</v>
      </c>
      <c r="J1555" t="s">
        <v>532</v>
      </c>
      <c r="K1555">
        <v>200000</v>
      </c>
      <c r="L1555" t="s">
        <v>653</v>
      </c>
      <c r="M1555" t="s">
        <v>654</v>
      </c>
    </row>
    <row r="1556" spans="1:13" x14ac:dyDescent="0.3">
      <c r="A1556" t="str">
        <f t="shared" si="48"/>
        <v>6Cambridgeshire</v>
      </c>
      <c r="B1556">
        <f t="shared" si="49"/>
        <v>6</v>
      </c>
      <c r="C1556" t="s">
        <v>78</v>
      </c>
      <c r="D1556" t="s">
        <v>891</v>
      </c>
      <c r="E1556">
        <v>39</v>
      </c>
      <c r="F1556" t="s">
        <v>2973</v>
      </c>
      <c r="G1556" t="s">
        <v>2974</v>
      </c>
      <c r="H1556" t="s">
        <v>613</v>
      </c>
      <c r="I1556" t="s">
        <v>601</v>
      </c>
      <c r="J1556" t="s">
        <v>532</v>
      </c>
      <c r="K1556">
        <v>320121</v>
      </c>
      <c r="L1556">
        <v>0</v>
      </c>
      <c r="M1556" t="s">
        <v>660</v>
      </c>
    </row>
    <row r="1557" spans="1:13" x14ac:dyDescent="0.3">
      <c r="A1557" t="str">
        <f t="shared" si="48"/>
        <v>7Cambridgeshire</v>
      </c>
      <c r="B1557">
        <f t="shared" si="49"/>
        <v>7</v>
      </c>
      <c r="C1557" t="s">
        <v>78</v>
      </c>
      <c r="D1557" t="s">
        <v>891</v>
      </c>
      <c r="E1557">
        <v>40</v>
      </c>
      <c r="F1557" t="s">
        <v>2975</v>
      </c>
      <c r="G1557" t="s">
        <v>2976</v>
      </c>
      <c r="H1557" t="s">
        <v>613</v>
      </c>
      <c r="I1557" t="s">
        <v>621</v>
      </c>
      <c r="J1557" t="s">
        <v>532</v>
      </c>
      <c r="K1557">
        <v>400000</v>
      </c>
      <c r="L1557">
        <v>0</v>
      </c>
      <c r="M1557" t="s">
        <v>660</v>
      </c>
    </row>
    <row r="1558" spans="1:13" x14ac:dyDescent="0.3">
      <c r="A1558" t="str">
        <f t="shared" si="48"/>
        <v>8Cambridgeshire</v>
      </c>
      <c r="B1558">
        <f t="shared" si="49"/>
        <v>8</v>
      </c>
      <c r="C1558" t="s">
        <v>78</v>
      </c>
      <c r="D1558" t="s">
        <v>891</v>
      </c>
      <c r="E1558">
        <v>41</v>
      </c>
      <c r="F1558" t="s">
        <v>2977</v>
      </c>
      <c r="G1558" t="s">
        <v>2978</v>
      </c>
      <c r="H1558" t="s">
        <v>639</v>
      </c>
      <c r="I1558" t="s">
        <v>653</v>
      </c>
      <c r="J1558" t="s">
        <v>532</v>
      </c>
      <c r="K1558">
        <v>184776</v>
      </c>
      <c r="L1558">
        <v>0</v>
      </c>
      <c r="M1558" t="s">
        <v>654</v>
      </c>
    </row>
    <row r="1559" spans="1:13" x14ac:dyDescent="0.3">
      <c r="A1559" t="str">
        <f t="shared" si="48"/>
        <v>9Cambridgeshire</v>
      </c>
      <c r="B1559">
        <f t="shared" si="49"/>
        <v>9</v>
      </c>
      <c r="C1559" t="s">
        <v>78</v>
      </c>
      <c r="D1559" t="s">
        <v>891</v>
      </c>
      <c r="E1559">
        <v>42</v>
      </c>
      <c r="F1559" t="s">
        <v>2979</v>
      </c>
      <c r="G1559" t="s">
        <v>2980</v>
      </c>
      <c r="H1559" t="s">
        <v>631</v>
      </c>
      <c r="I1559" t="s">
        <v>544</v>
      </c>
      <c r="J1559" t="s">
        <v>532</v>
      </c>
      <c r="K1559">
        <v>215409</v>
      </c>
      <c r="L1559">
        <v>150</v>
      </c>
      <c r="M1559" t="s">
        <v>525</v>
      </c>
    </row>
    <row r="1560" spans="1:13" x14ac:dyDescent="0.3">
      <c r="A1560" t="str">
        <f t="shared" si="48"/>
        <v>10Cambridgeshire</v>
      </c>
      <c r="B1560">
        <f t="shared" si="49"/>
        <v>10</v>
      </c>
      <c r="C1560" t="s">
        <v>78</v>
      </c>
      <c r="D1560" t="s">
        <v>891</v>
      </c>
      <c r="E1560">
        <v>43</v>
      </c>
      <c r="F1560" t="s">
        <v>2981</v>
      </c>
      <c r="G1560" t="s">
        <v>2982</v>
      </c>
      <c r="H1560" t="s">
        <v>613</v>
      </c>
      <c r="I1560" t="s">
        <v>540</v>
      </c>
      <c r="J1560" t="s">
        <v>532</v>
      </c>
      <c r="K1560">
        <v>78144</v>
      </c>
      <c r="L1560">
        <v>0</v>
      </c>
      <c r="M1560" t="s">
        <v>660</v>
      </c>
    </row>
    <row r="1561" spans="1:13" x14ac:dyDescent="0.3">
      <c r="A1561" t="str">
        <f t="shared" si="48"/>
        <v>11Cambridgeshire</v>
      </c>
      <c r="B1561">
        <f t="shared" si="49"/>
        <v>11</v>
      </c>
      <c r="C1561" t="s">
        <v>78</v>
      </c>
      <c r="D1561" t="s">
        <v>891</v>
      </c>
      <c r="E1561">
        <v>44</v>
      </c>
      <c r="F1561" t="s">
        <v>2983</v>
      </c>
      <c r="G1561" t="s">
        <v>2984</v>
      </c>
      <c r="H1561" t="s">
        <v>528</v>
      </c>
      <c r="I1561" t="s">
        <v>534</v>
      </c>
      <c r="J1561" t="s">
        <v>532</v>
      </c>
      <c r="K1561">
        <v>130119</v>
      </c>
      <c r="L1561">
        <v>3543</v>
      </c>
      <c r="M1561" t="s">
        <v>682</v>
      </c>
    </row>
    <row r="1562" spans="1:13" x14ac:dyDescent="0.3">
      <c r="A1562" t="str">
        <f t="shared" si="48"/>
        <v>12Cambridgeshire</v>
      </c>
      <c r="B1562">
        <f t="shared" si="49"/>
        <v>12</v>
      </c>
      <c r="C1562" t="s">
        <v>78</v>
      </c>
      <c r="D1562" t="s">
        <v>891</v>
      </c>
      <c r="E1562">
        <v>45</v>
      </c>
      <c r="F1562" t="s">
        <v>1173</v>
      </c>
      <c r="G1562" t="s">
        <v>1174</v>
      </c>
      <c r="H1562" t="s">
        <v>613</v>
      </c>
      <c r="I1562" t="s">
        <v>562</v>
      </c>
      <c r="J1562" t="s">
        <v>532</v>
      </c>
      <c r="K1562">
        <v>1247843</v>
      </c>
      <c r="L1562">
        <v>0</v>
      </c>
      <c r="M1562" t="s">
        <v>660</v>
      </c>
    </row>
    <row r="1563" spans="1:13" x14ac:dyDescent="0.3">
      <c r="A1563" t="str">
        <f t="shared" si="48"/>
        <v>13Cambridgeshire</v>
      </c>
      <c r="B1563">
        <f t="shared" si="49"/>
        <v>13</v>
      </c>
      <c r="C1563" t="s">
        <v>78</v>
      </c>
      <c r="D1563" t="s">
        <v>891</v>
      </c>
      <c r="E1563">
        <v>47</v>
      </c>
      <c r="F1563" t="s">
        <v>1175</v>
      </c>
      <c r="G1563" t="s">
        <v>1176</v>
      </c>
      <c r="H1563" t="s">
        <v>605</v>
      </c>
      <c r="I1563" t="s">
        <v>615</v>
      </c>
      <c r="J1563" t="s">
        <v>554</v>
      </c>
      <c r="K1563">
        <v>243440</v>
      </c>
      <c r="L1563">
        <v>0</v>
      </c>
      <c r="M1563" t="s">
        <v>660</v>
      </c>
    </row>
    <row r="1564" spans="1:13" x14ac:dyDescent="0.3">
      <c r="A1564" t="str">
        <f t="shared" si="48"/>
        <v>14Cambridgeshire</v>
      </c>
      <c r="B1564">
        <f t="shared" si="49"/>
        <v>14</v>
      </c>
      <c r="C1564" t="s">
        <v>78</v>
      </c>
      <c r="D1564" t="s">
        <v>891</v>
      </c>
      <c r="E1564">
        <v>48</v>
      </c>
      <c r="F1564" t="s">
        <v>1177</v>
      </c>
      <c r="G1564" t="s">
        <v>1178</v>
      </c>
      <c r="H1564" t="s">
        <v>634</v>
      </c>
      <c r="J1564" t="s">
        <v>554</v>
      </c>
      <c r="K1564">
        <v>35800</v>
      </c>
      <c r="L1564">
        <v>0</v>
      </c>
      <c r="M1564" t="s">
        <v>660</v>
      </c>
    </row>
    <row r="1565" spans="1:13" x14ac:dyDescent="0.3">
      <c r="A1565" t="str">
        <f t="shared" si="48"/>
        <v>15Cambridgeshire</v>
      </c>
      <c r="B1565">
        <f t="shared" si="49"/>
        <v>15</v>
      </c>
      <c r="C1565" t="s">
        <v>78</v>
      </c>
      <c r="D1565" t="s">
        <v>891</v>
      </c>
      <c r="E1565">
        <v>49</v>
      </c>
      <c r="F1565" t="s">
        <v>883</v>
      </c>
      <c r="G1565" t="s">
        <v>1179</v>
      </c>
      <c r="H1565" t="s">
        <v>613</v>
      </c>
      <c r="I1565" t="s">
        <v>591</v>
      </c>
      <c r="J1565" t="s">
        <v>554</v>
      </c>
      <c r="K1565">
        <v>658720</v>
      </c>
      <c r="L1565">
        <v>0</v>
      </c>
      <c r="M1565" t="s">
        <v>660</v>
      </c>
    </row>
    <row r="1566" spans="1:13" x14ac:dyDescent="0.3">
      <c r="A1566" t="str">
        <f t="shared" si="48"/>
        <v>16Cambridgeshire</v>
      </c>
      <c r="B1566">
        <f t="shared" si="49"/>
        <v>16</v>
      </c>
      <c r="C1566" t="s">
        <v>78</v>
      </c>
      <c r="D1566" t="s">
        <v>891</v>
      </c>
      <c r="E1566">
        <v>50</v>
      </c>
      <c r="F1566" t="s">
        <v>1180</v>
      </c>
      <c r="G1566" t="s">
        <v>1181</v>
      </c>
      <c r="H1566" t="s">
        <v>630</v>
      </c>
      <c r="I1566" t="s">
        <v>557</v>
      </c>
      <c r="J1566" t="s">
        <v>554</v>
      </c>
      <c r="K1566">
        <v>109268</v>
      </c>
      <c r="L1566" t="s">
        <v>2985</v>
      </c>
      <c r="M1566" t="s">
        <v>651</v>
      </c>
    </row>
    <row r="1567" spans="1:13" x14ac:dyDescent="0.3">
      <c r="A1567" t="str">
        <f t="shared" si="48"/>
        <v>17Cambridgeshire</v>
      </c>
      <c r="B1567">
        <f t="shared" si="49"/>
        <v>17</v>
      </c>
      <c r="C1567" t="s">
        <v>78</v>
      </c>
      <c r="D1567" t="s">
        <v>891</v>
      </c>
      <c r="E1567">
        <v>51</v>
      </c>
      <c r="F1567" t="s">
        <v>1183</v>
      </c>
      <c r="G1567" t="s">
        <v>2986</v>
      </c>
      <c r="H1567" t="s">
        <v>636</v>
      </c>
      <c r="I1567" t="s">
        <v>567</v>
      </c>
      <c r="J1567" t="s">
        <v>554</v>
      </c>
      <c r="K1567">
        <v>1861430</v>
      </c>
      <c r="L1567">
        <v>0</v>
      </c>
      <c r="M1567" t="s">
        <v>660</v>
      </c>
    </row>
    <row r="1568" spans="1:13" x14ac:dyDescent="0.3">
      <c r="A1568" t="str">
        <f t="shared" si="48"/>
        <v>1Southwark</v>
      </c>
      <c r="B1568">
        <f t="shared" si="49"/>
        <v>1</v>
      </c>
      <c r="C1568" t="s">
        <v>270</v>
      </c>
      <c r="D1568" t="s">
        <v>648</v>
      </c>
      <c r="E1568">
        <v>59</v>
      </c>
      <c r="F1568" t="s">
        <v>2987</v>
      </c>
      <c r="G1568" t="s">
        <v>2988</v>
      </c>
      <c r="H1568" t="s">
        <v>638</v>
      </c>
      <c r="I1568" t="s">
        <v>604</v>
      </c>
      <c r="J1568" t="s">
        <v>532</v>
      </c>
      <c r="K1568">
        <v>1377015</v>
      </c>
      <c r="L1568">
        <v>33</v>
      </c>
      <c r="M1568" t="s">
        <v>663</v>
      </c>
    </row>
    <row r="1569" spans="1:13" x14ac:dyDescent="0.3">
      <c r="A1569" t="str">
        <f t="shared" si="48"/>
        <v>2Southwark</v>
      </c>
      <c r="B1569">
        <f t="shared" si="49"/>
        <v>2</v>
      </c>
      <c r="C1569" t="s">
        <v>270</v>
      </c>
      <c r="D1569" t="s">
        <v>648</v>
      </c>
      <c r="E1569">
        <v>60</v>
      </c>
      <c r="F1569" t="s">
        <v>2989</v>
      </c>
      <c r="G1569" t="s">
        <v>2990</v>
      </c>
      <c r="H1569" t="s">
        <v>631</v>
      </c>
      <c r="I1569" t="s">
        <v>544</v>
      </c>
      <c r="J1569" t="s">
        <v>532</v>
      </c>
      <c r="K1569">
        <v>200000</v>
      </c>
      <c r="L1569">
        <v>64</v>
      </c>
      <c r="M1569" t="s">
        <v>525</v>
      </c>
    </row>
    <row r="1570" spans="1:13" x14ac:dyDescent="0.3">
      <c r="A1570" t="str">
        <f t="shared" si="48"/>
        <v>3Southwark</v>
      </c>
      <c r="B1570">
        <f t="shared" si="49"/>
        <v>3</v>
      </c>
      <c r="C1570" t="s">
        <v>270</v>
      </c>
      <c r="D1570" t="s">
        <v>648</v>
      </c>
      <c r="E1570">
        <v>61</v>
      </c>
      <c r="F1570" t="s">
        <v>2991</v>
      </c>
      <c r="G1570" t="s">
        <v>2992</v>
      </c>
      <c r="H1570" t="s">
        <v>619</v>
      </c>
      <c r="I1570" t="s">
        <v>541</v>
      </c>
      <c r="J1570" t="s">
        <v>532</v>
      </c>
      <c r="K1570">
        <v>470673</v>
      </c>
      <c r="L1570">
        <v>25372</v>
      </c>
      <c r="M1570" t="s">
        <v>657</v>
      </c>
    </row>
    <row r="1571" spans="1:13" x14ac:dyDescent="0.3">
      <c r="A1571" t="str">
        <f t="shared" si="48"/>
        <v>4Southwark</v>
      </c>
      <c r="B1571">
        <f t="shared" si="49"/>
        <v>4</v>
      </c>
      <c r="C1571" t="s">
        <v>270</v>
      </c>
      <c r="D1571" t="s">
        <v>648</v>
      </c>
      <c r="E1571">
        <v>62</v>
      </c>
      <c r="F1571" t="s">
        <v>2993</v>
      </c>
      <c r="G1571" t="s">
        <v>2994</v>
      </c>
      <c r="H1571" t="s">
        <v>623</v>
      </c>
      <c r="I1571" t="s">
        <v>653</v>
      </c>
      <c r="J1571" t="s">
        <v>532</v>
      </c>
      <c r="K1571">
        <v>77000</v>
      </c>
      <c r="L1571">
        <v>0</v>
      </c>
      <c r="M1571" t="s">
        <v>660</v>
      </c>
    </row>
    <row r="1572" spans="1:13" x14ac:dyDescent="0.3">
      <c r="A1572" t="str">
        <f t="shared" si="48"/>
        <v>5Southwark</v>
      </c>
      <c r="B1572">
        <f t="shared" si="49"/>
        <v>5</v>
      </c>
      <c r="C1572" t="s">
        <v>270</v>
      </c>
      <c r="D1572" t="s">
        <v>648</v>
      </c>
      <c r="E1572">
        <v>63</v>
      </c>
      <c r="F1572" t="s">
        <v>2995</v>
      </c>
      <c r="G1572" t="s">
        <v>2996</v>
      </c>
      <c r="H1572" t="s">
        <v>639</v>
      </c>
      <c r="I1572" t="s">
        <v>653</v>
      </c>
      <c r="J1572" t="s">
        <v>532</v>
      </c>
      <c r="K1572">
        <v>500000</v>
      </c>
      <c r="L1572">
        <v>0</v>
      </c>
      <c r="M1572" t="s">
        <v>654</v>
      </c>
    </row>
    <row r="1573" spans="1:13" x14ac:dyDescent="0.3">
      <c r="A1573" t="str">
        <f t="shared" si="48"/>
        <v>6Southwark</v>
      </c>
      <c r="B1573">
        <f t="shared" si="49"/>
        <v>6</v>
      </c>
      <c r="C1573" t="s">
        <v>270</v>
      </c>
      <c r="D1573" t="s">
        <v>648</v>
      </c>
      <c r="E1573">
        <v>66</v>
      </c>
      <c r="F1573" t="s">
        <v>2997</v>
      </c>
      <c r="G1573" t="s">
        <v>2998</v>
      </c>
      <c r="H1573" t="s">
        <v>613</v>
      </c>
      <c r="I1573" t="s">
        <v>591</v>
      </c>
      <c r="J1573" t="s">
        <v>532</v>
      </c>
      <c r="K1573">
        <v>249030.35</v>
      </c>
      <c r="L1573">
        <v>0</v>
      </c>
      <c r="M1573" t="s">
        <v>660</v>
      </c>
    </row>
    <row r="1574" spans="1:13" x14ac:dyDescent="0.3">
      <c r="A1574" t="str">
        <f t="shared" si="48"/>
        <v>7Southwark</v>
      </c>
      <c r="B1574">
        <f t="shared" si="49"/>
        <v>7</v>
      </c>
      <c r="C1574" t="s">
        <v>270</v>
      </c>
      <c r="D1574" t="s">
        <v>648</v>
      </c>
      <c r="E1574">
        <v>67</v>
      </c>
      <c r="F1574" t="s">
        <v>2999</v>
      </c>
      <c r="G1574" t="s">
        <v>3000</v>
      </c>
      <c r="H1574" t="s">
        <v>588</v>
      </c>
      <c r="I1574" t="s">
        <v>577</v>
      </c>
      <c r="J1574" t="s">
        <v>532</v>
      </c>
      <c r="K1574">
        <v>35000</v>
      </c>
      <c r="L1574">
        <v>0</v>
      </c>
      <c r="M1574" t="s">
        <v>660</v>
      </c>
    </row>
    <row r="1575" spans="1:13" x14ac:dyDescent="0.3">
      <c r="A1575" t="str">
        <f t="shared" si="48"/>
        <v>8Southwark</v>
      </c>
      <c r="B1575">
        <f t="shared" si="49"/>
        <v>8</v>
      </c>
      <c r="C1575" t="s">
        <v>270</v>
      </c>
      <c r="D1575" t="s">
        <v>648</v>
      </c>
      <c r="E1575">
        <v>68</v>
      </c>
      <c r="F1575" t="s">
        <v>3001</v>
      </c>
      <c r="G1575" t="s">
        <v>3002</v>
      </c>
      <c r="H1575" t="s">
        <v>630</v>
      </c>
      <c r="I1575" t="s">
        <v>543</v>
      </c>
      <c r="J1575" t="s">
        <v>532</v>
      </c>
      <c r="K1575">
        <v>200000</v>
      </c>
      <c r="L1575">
        <v>35</v>
      </c>
      <c r="M1575" t="s">
        <v>651</v>
      </c>
    </row>
    <row r="1576" spans="1:13" x14ac:dyDescent="0.3">
      <c r="A1576" t="str">
        <f t="shared" si="48"/>
        <v>9Southwark</v>
      </c>
      <c r="B1576">
        <f t="shared" si="49"/>
        <v>9</v>
      </c>
      <c r="C1576" t="s">
        <v>270</v>
      </c>
      <c r="D1576" t="s">
        <v>648</v>
      </c>
      <c r="E1576">
        <v>69</v>
      </c>
      <c r="F1576" t="s">
        <v>3003</v>
      </c>
      <c r="G1576" t="s">
        <v>3004</v>
      </c>
      <c r="H1576" t="s">
        <v>613</v>
      </c>
      <c r="I1576" t="s">
        <v>621</v>
      </c>
      <c r="J1576" t="s">
        <v>532</v>
      </c>
      <c r="K1576">
        <v>27500</v>
      </c>
      <c r="L1576">
        <v>0</v>
      </c>
      <c r="M1576" t="s">
        <v>660</v>
      </c>
    </row>
    <row r="1577" spans="1:13" x14ac:dyDescent="0.3">
      <c r="A1577" t="str">
        <f t="shared" si="48"/>
        <v>10Southwark</v>
      </c>
      <c r="B1577">
        <f t="shared" si="49"/>
        <v>10</v>
      </c>
      <c r="C1577" t="s">
        <v>270</v>
      </c>
      <c r="D1577" t="s">
        <v>648</v>
      </c>
      <c r="E1577">
        <v>70</v>
      </c>
      <c r="F1577" t="s">
        <v>3005</v>
      </c>
      <c r="G1577" t="s">
        <v>3006</v>
      </c>
      <c r="H1577" t="s">
        <v>639</v>
      </c>
      <c r="I1577" t="s">
        <v>653</v>
      </c>
      <c r="J1577" t="s">
        <v>532</v>
      </c>
      <c r="K1577">
        <v>40000</v>
      </c>
      <c r="L1577">
        <v>0</v>
      </c>
      <c r="M1577" t="s">
        <v>654</v>
      </c>
    </row>
    <row r="1578" spans="1:13" x14ac:dyDescent="0.3">
      <c r="A1578" t="str">
        <f t="shared" si="48"/>
        <v>11Southwark</v>
      </c>
      <c r="B1578">
        <f t="shared" si="49"/>
        <v>11</v>
      </c>
      <c r="C1578" t="s">
        <v>270</v>
      </c>
      <c r="D1578" t="s">
        <v>648</v>
      </c>
      <c r="E1578">
        <v>71</v>
      </c>
      <c r="F1578" t="s">
        <v>3007</v>
      </c>
      <c r="G1578" t="s">
        <v>3008</v>
      </c>
      <c r="H1578" t="s">
        <v>638</v>
      </c>
      <c r="I1578" t="s">
        <v>595</v>
      </c>
      <c r="J1578" t="s">
        <v>532</v>
      </c>
      <c r="K1578">
        <v>726223</v>
      </c>
      <c r="L1578">
        <v>11</v>
      </c>
      <c r="M1578" t="s">
        <v>663</v>
      </c>
    </row>
    <row r="1579" spans="1:13" x14ac:dyDescent="0.3">
      <c r="A1579" t="str">
        <f t="shared" si="48"/>
        <v>12Southwark</v>
      </c>
      <c r="B1579">
        <f t="shared" si="49"/>
        <v>12</v>
      </c>
      <c r="C1579" t="s">
        <v>270</v>
      </c>
      <c r="D1579" t="s">
        <v>648</v>
      </c>
      <c r="E1579">
        <v>72</v>
      </c>
      <c r="F1579" t="s">
        <v>3009</v>
      </c>
      <c r="G1579" t="s">
        <v>3010</v>
      </c>
      <c r="H1579" t="s">
        <v>623</v>
      </c>
      <c r="I1579" t="s">
        <v>653</v>
      </c>
      <c r="J1579" t="s">
        <v>554</v>
      </c>
      <c r="K1579">
        <v>60000</v>
      </c>
      <c r="L1579">
        <v>0</v>
      </c>
      <c r="M1579" t="s">
        <v>660</v>
      </c>
    </row>
    <row r="1580" spans="1:13" x14ac:dyDescent="0.3">
      <c r="A1580" t="str">
        <f t="shared" si="48"/>
        <v>13Southwark</v>
      </c>
      <c r="B1580">
        <f t="shared" si="49"/>
        <v>13</v>
      </c>
      <c r="C1580" t="s">
        <v>270</v>
      </c>
      <c r="D1580" t="s">
        <v>648</v>
      </c>
      <c r="E1580">
        <v>73</v>
      </c>
      <c r="F1580" t="s">
        <v>3011</v>
      </c>
      <c r="G1580" t="s">
        <v>3012</v>
      </c>
      <c r="H1580" t="s">
        <v>630</v>
      </c>
      <c r="I1580" t="s">
        <v>565</v>
      </c>
      <c r="J1580" t="s">
        <v>554</v>
      </c>
      <c r="K1580">
        <v>233000</v>
      </c>
      <c r="L1580">
        <v>48</v>
      </c>
      <c r="M1580" t="s">
        <v>651</v>
      </c>
    </row>
    <row r="1581" spans="1:13" x14ac:dyDescent="0.3">
      <c r="A1581" t="str">
        <f t="shared" si="48"/>
        <v>14Southwark</v>
      </c>
      <c r="B1581">
        <f t="shared" si="49"/>
        <v>14</v>
      </c>
      <c r="C1581" t="s">
        <v>270</v>
      </c>
      <c r="D1581" t="s">
        <v>648</v>
      </c>
      <c r="E1581">
        <v>74</v>
      </c>
      <c r="F1581" t="s">
        <v>3013</v>
      </c>
      <c r="G1581" t="s">
        <v>3014</v>
      </c>
      <c r="H1581" t="s">
        <v>588</v>
      </c>
      <c r="I1581" t="s">
        <v>830</v>
      </c>
      <c r="J1581" t="s">
        <v>554</v>
      </c>
      <c r="K1581">
        <v>36000</v>
      </c>
      <c r="L1581">
        <v>0</v>
      </c>
      <c r="M1581" t="s">
        <v>660</v>
      </c>
    </row>
    <row r="1582" spans="1:13" x14ac:dyDescent="0.3">
      <c r="A1582" t="str">
        <f t="shared" si="48"/>
        <v>15Southwark</v>
      </c>
      <c r="B1582">
        <f t="shared" si="49"/>
        <v>15</v>
      </c>
      <c r="C1582" t="s">
        <v>270</v>
      </c>
      <c r="D1582" t="s">
        <v>648</v>
      </c>
      <c r="E1582">
        <v>75</v>
      </c>
      <c r="F1582" t="s">
        <v>3015</v>
      </c>
      <c r="G1582" t="s">
        <v>3016</v>
      </c>
      <c r="H1582" t="s">
        <v>588</v>
      </c>
      <c r="I1582" t="s">
        <v>830</v>
      </c>
      <c r="J1582" t="s">
        <v>554</v>
      </c>
      <c r="K1582">
        <v>60000</v>
      </c>
      <c r="L1582">
        <v>0</v>
      </c>
      <c r="M1582" t="s">
        <v>660</v>
      </c>
    </row>
    <row r="1583" spans="1:13" x14ac:dyDescent="0.3">
      <c r="A1583" t="str">
        <f t="shared" si="48"/>
        <v>16Southwark</v>
      </c>
      <c r="B1583">
        <f t="shared" si="49"/>
        <v>16</v>
      </c>
      <c r="C1583" t="s">
        <v>270</v>
      </c>
      <c r="D1583" t="s">
        <v>648</v>
      </c>
      <c r="E1583">
        <v>77</v>
      </c>
      <c r="F1583" t="s">
        <v>3017</v>
      </c>
      <c r="G1583" t="s">
        <v>3018</v>
      </c>
      <c r="H1583" t="s">
        <v>588</v>
      </c>
      <c r="I1583" t="s">
        <v>830</v>
      </c>
      <c r="J1583" t="s">
        <v>554</v>
      </c>
      <c r="K1583">
        <v>169000</v>
      </c>
      <c r="L1583">
        <v>0</v>
      </c>
      <c r="M1583" t="s">
        <v>660</v>
      </c>
    </row>
    <row r="1584" spans="1:13" x14ac:dyDescent="0.3">
      <c r="A1584" t="str">
        <f t="shared" si="48"/>
        <v>17Southwark</v>
      </c>
      <c r="B1584">
        <f t="shared" si="49"/>
        <v>17</v>
      </c>
      <c r="C1584" t="s">
        <v>270</v>
      </c>
      <c r="D1584" t="s">
        <v>648</v>
      </c>
      <c r="E1584">
        <v>80</v>
      </c>
      <c r="F1584" t="s">
        <v>3019</v>
      </c>
      <c r="G1584" t="s">
        <v>3020</v>
      </c>
      <c r="H1584" t="s">
        <v>630</v>
      </c>
      <c r="I1584" t="s">
        <v>583</v>
      </c>
      <c r="J1584" t="s">
        <v>554</v>
      </c>
      <c r="K1584">
        <v>1350000</v>
      </c>
      <c r="L1584">
        <v>22</v>
      </c>
      <c r="M1584" t="s">
        <v>651</v>
      </c>
    </row>
    <row r="1585" spans="1:13" x14ac:dyDescent="0.3">
      <c r="A1585" t="str">
        <f t="shared" si="48"/>
        <v>18Southwark</v>
      </c>
      <c r="B1585">
        <f t="shared" si="49"/>
        <v>18</v>
      </c>
      <c r="C1585" t="s">
        <v>270</v>
      </c>
      <c r="D1585" t="s">
        <v>648</v>
      </c>
      <c r="E1585">
        <v>81</v>
      </c>
      <c r="F1585" t="s">
        <v>3021</v>
      </c>
      <c r="G1585" t="s">
        <v>3022</v>
      </c>
      <c r="H1585" t="s">
        <v>588</v>
      </c>
      <c r="I1585" t="s">
        <v>830</v>
      </c>
      <c r="J1585" t="s">
        <v>554</v>
      </c>
      <c r="K1585">
        <v>355000</v>
      </c>
      <c r="L1585">
        <v>0</v>
      </c>
      <c r="M1585" t="s">
        <v>660</v>
      </c>
    </row>
    <row r="1586" spans="1:13" x14ac:dyDescent="0.3">
      <c r="A1586" t="str">
        <f t="shared" si="48"/>
        <v>19Southwark</v>
      </c>
      <c r="B1586">
        <f t="shared" si="49"/>
        <v>19</v>
      </c>
      <c r="C1586" t="s">
        <v>270</v>
      </c>
      <c r="D1586" t="s">
        <v>648</v>
      </c>
      <c r="E1586">
        <v>83</v>
      </c>
      <c r="F1586" t="s">
        <v>3023</v>
      </c>
      <c r="G1586" t="s">
        <v>3024</v>
      </c>
      <c r="H1586" t="s">
        <v>528</v>
      </c>
      <c r="I1586" t="s">
        <v>575</v>
      </c>
      <c r="J1586" t="s">
        <v>554</v>
      </c>
      <c r="K1586">
        <v>300000</v>
      </c>
      <c r="L1586">
        <v>497</v>
      </c>
      <c r="M1586" t="s">
        <v>682</v>
      </c>
    </row>
    <row r="1587" spans="1:13" x14ac:dyDescent="0.3">
      <c r="A1587" t="str">
        <f t="shared" si="48"/>
        <v>20Southwark</v>
      </c>
      <c r="B1587">
        <f t="shared" si="49"/>
        <v>20</v>
      </c>
      <c r="C1587" t="s">
        <v>270</v>
      </c>
      <c r="D1587" t="s">
        <v>648</v>
      </c>
      <c r="E1587">
        <v>84</v>
      </c>
      <c r="F1587" t="s">
        <v>3019</v>
      </c>
      <c r="G1587" t="s">
        <v>3025</v>
      </c>
      <c r="H1587" t="s">
        <v>630</v>
      </c>
      <c r="I1587" t="s">
        <v>543</v>
      </c>
      <c r="J1587" t="s">
        <v>554</v>
      </c>
      <c r="K1587">
        <v>340000</v>
      </c>
      <c r="L1587">
        <v>6</v>
      </c>
      <c r="M1587" t="s">
        <v>651</v>
      </c>
    </row>
    <row r="1588" spans="1:13" x14ac:dyDescent="0.3">
      <c r="A1588" t="str">
        <f t="shared" si="48"/>
        <v>21Southwark</v>
      </c>
      <c r="B1588">
        <f t="shared" si="49"/>
        <v>21</v>
      </c>
      <c r="C1588" t="s">
        <v>270</v>
      </c>
      <c r="D1588" t="s">
        <v>648</v>
      </c>
      <c r="E1588">
        <v>87</v>
      </c>
      <c r="F1588" t="s">
        <v>3026</v>
      </c>
      <c r="G1588" t="s">
        <v>3027</v>
      </c>
      <c r="H1588" t="s">
        <v>613</v>
      </c>
      <c r="I1588" t="s">
        <v>621</v>
      </c>
      <c r="J1588" t="s">
        <v>532</v>
      </c>
      <c r="K1588">
        <v>60000</v>
      </c>
      <c r="L1588">
        <v>0</v>
      </c>
      <c r="M1588" t="s">
        <v>660</v>
      </c>
    </row>
    <row r="1589" spans="1:13" x14ac:dyDescent="0.3">
      <c r="A1589" t="str">
        <f t="shared" si="48"/>
        <v>22Southwark</v>
      </c>
      <c r="B1589">
        <f t="shared" si="49"/>
        <v>22</v>
      </c>
      <c r="C1589" t="s">
        <v>270</v>
      </c>
      <c r="D1589" t="s">
        <v>648</v>
      </c>
      <c r="E1589">
        <v>88</v>
      </c>
      <c r="F1589" t="s">
        <v>3028</v>
      </c>
      <c r="G1589" t="s">
        <v>3027</v>
      </c>
      <c r="H1589" t="s">
        <v>613</v>
      </c>
      <c r="I1589" t="s">
        <v>621</v>
      </c>
      <c r="J1589" t="s">
        <v>554</v>
      </c>
      <c r="K1589">
        <v>60000</v>
      </c>
      <c r="L1589">
        <v>0</v>
      </c>
      <c r="M1589" t="s">
        <v>660</v>
      </c>
    </row>
    <row r="1590" spans="1:13" x14ac:dyDescent="0.3">
      <c r="A1590" t="str">
        <f t="shared" si="48"/>
        <v>23Southwark</v>
      </c>
      <c r="B1590">
        <f t="shared" si="49"/>
        <v>23</v>
      </c>
      <c r="C1590" t="s">
        <v>270</v>
      </c>
      <c r="D1590" t="s">
        <v>648</v>
      </c>
      <c r="E1590">
        <v>89</v>
      </c>
      <c r="F1590" t="s">
        <v>3029</v>
      </c>
      <c r="G1590" t="s">
        <v>3030</v>
      </c>
      <c r="H1590" t="s">
        <v>588</v>
      </c>
      <c r="I1590" t="s">
        <v>577</v>
      </c>
      <c r="J1590" t="s">
        <v>532</v>
      </c>
      <c r="K1590">
        <v>100000</v>
      </c>
      <c r="L1590">
        <v>0</v>
      </c>
      <c r="M1590" t="s">
        <v>660</v>
      </c>
    </row>
    <row r="1591" spans="1:13" x14ac:dyDescent="0.3">
      <c r="A1591" t="str">
        <f t="shared" si="48"/>
        <v>24Southwark</v>
      </c>
      <c r="B1591">
        <f t="shared" si="49"/>
        <v>24</v>
      </c>
      <c r="C1591" t="s">
        <v>270</v>
      </c>
      <c r="D1591" t="s">
        <v>648</v>
      </c>
      <c r="E1591">
        <v>90</v>
      </c>
      <c r="F1591" t="s">
        <v>3031</v>
      </c>
      <c r="G1591" t="s">
        <v>3032</v>
      </c>
      <c r="H1591" t="s">
        <v>631</v>
      </c>
      <c r="I1591" t="s">
        <v>594</v>
      </c>
      <c r="J1591" t="s">
        <v>532</v>
      </c>
      <c r="K1591">
        <v>107843</v>
      </c>
      <c r="L1591">
        <v>36</v>
      </c>
      <c r="M1591" t="s">
        <v>525</v>
      </c>
    </row>
    <row r="1592" spans="1:13" x14ac:dyDescent="0.3">
      <c r="A1592" t="str">
        <f t="shared" si="48"/>
        <v>1Cornwall &amp; Scilly</v>
      </c>
      <c r="B1592">
        <f t="shared" si="49"/>
        <v>1</v>
      </c>
      <c r="C1592" t="s">
        <v>90</v>
      </c>
      <c r="D1592" t="s">
        <v>722</v>
      </c>
      <c r="E1592">
        <v>33</v>
      </c>
      <c r="F1592" t="s">
        <v>3033</v>
      </c>
      <c r="G1592" t="s">
        <v>3034</v>
      </c>
      <c r="H1592" t="s">
        <v>639</v>
      </c>
      <c r="I1592" t="s">
        <v>653</v>
      </c>
      <c r="J1592" t="s">
        <v>532</v>
      </c>
      <c r="K1592">
        <v>350000</v>
      </c>
      <c r="L1592">
        <v>0</v>
      </c>
      <c r="M1592" t="s">
        <v>654</v>
      </c>
    </row>
    <row r="1593" spans="1:13" x14ac:dyDescent="0.3">
      <c r="A1593" t="str">
        <f t="shared" si="48"/>
        <v>2Cornwall &amp; Scilly</v>
      </c>
      <c r="B1593">
        <f t="shared" si="49"/>
        <v>2</v>
      </c>
      <c r="C1593" t="s">
        <v>90</v>
      </c>
      <c r="D1593" t="s">
        <v>722</v>
      </c>
      <c r="E1593">
        <v>34</v>
      </c>
      <c r="F1593" t="s">
        <v>3035</v>
      </c>
      <c r="G1593" t="s">
        <v>3036</v>
      </c>
      <c r="H1593" t="s">
        <v>528</v>
      </c>
      <c r="I1593" t="s">
        <v>575</v>
      </c>
      <c r="J1593" t="s">
        <v>532</v>
      </c>
      <c r="K1593">
        <v>600000</v>
      </c>
      <c r="L1593">
        <v>0</v>
      </c>
      <c r="M1593" t="s">
        <v>682</v>
      </c>
    </row>
    <row r="1594" spans="1:13" x14ac:dyDescent="0.3">
      <c r="A1594" t="str">
        <f t="shared" si="48"/>
        <v>3Cornwall &amp; Scilly</v>
      </c>
      <c r="B1594">
        <f t="shared" si="49"/>
        <v>3</v>
      </c>
      <c r="C1594" t="s">
        <v>90</v>
      </c>
      <c r="D1594" t="s">
        <v>722</v>
      </c>
      <c r="E1594">
        <v>35</v>
      </c>
      <c r="F1594" t="s">
        <v>3037</v>
      </c>
      <c r="G1594" t="s">
        <v>3038</v>
      </c>
      <c r="H1594" t="s">
        <v>557</v>
      </c>
      <c r="I1594" t="s">
        <v>653</v>
      </c>
      <c r="J1594" t="s">
        <v>532</v>
      </c>
      <c r="K1594">
        <v>29063</v>
      </c>
      <c r="L1594" t="s">
        <v>653</v>
      </c>
      <c r="M1594" t="s">
        <v>660</v>
      </c>
    </row>
    <row r="1595" spans="1:13" x14ac:dyDescent="0.3">
      <c r="A1595" t="str">
        <f t="shared" si="48"/>
        <v>4Cornwall &amp; Scilly</v>
      </c>
      <c r="B1595">
        <f t="shared" si="49"/>
        <v>4</v>
      </c>
      <c r="C1595" t="s">
        <v>90</v>
      </c>
      <c r="D1595" t="s">
        <v>722</v>
      </c>
      <c r="E1595">
        <v>36</v>
      </c>
      <c r="F1595" t="s">
        <v>3039</v>
      </c>
      <c r="G1595" t="s">
        <v>3040</v>
      </c>
      <c r="H1595" t="s">
        <v>623</v>
      </c>
      <c r="I1595" t="s">
        <v>653</v>
      </c>
      <c r="J1595" t="s">
        <v>532</v>
      </c>
      <c r="K1595">
        <v>150000</v>
      </c>
      <c r="L1595" t="s">
        <v>653</v>
      </c>
      <c r="M1595" t="s">
        <v>660</v>
      </c>
    </row>
    <row r="1596" spans="1:13" x14ac:dyDescent="0.3">
      <c r="A1596" t="str">
        <f t="shared" si="48"/>
        <v>5Cornwall &amp; Scilly</v>
      </c>
      <c r="B1596">
        <f t="shared" si="49"/>
        <v>5</v>
      </c>
      <c r="C1596" t="s">
        <v>90</v>
      </c>
      <c r="D1596" t="s">
        <v>722</v>
      </c>
      <c r="E1596">
        <v>37</v>
      </c>
      <c r="F1596" t="s">
        <v>3039</v>
      </c>
      <c r="G1596" t="s">
        <v>3041</v>
      </c>
      <c r="H1596" t="s">
        <v>639</v>
      </c>
      <c r="I1596" t="s">
        <v>653</v>
      </c>
      <c r="J1596" t="s">
        <v>532</v>
      </c>
      <c r="K1596">
        <v>918276</v>
      </c>
      <c r="L1596">
        <v>17</v>
      </c>
      <c r="M1596" t="s">
        <v>654</v>
      </c>
    </row>
    <row r="1597" spans="1:13" x14ac:dyDescent="0.3">
      <c r="A1597" t="str">
        <f t="shared" si="48"/>
        <v>6Cornwall &amp; Scilly</v>
      </c>
      <c r="B1597">
        <f t="shared" si="49"/>
        <v>6</v>
      </c>
      <c r="C1597" t="s">
        <v>90</v>
      </c>
      <c r="D1597" t="s">
        <v>722</v>
      </c>
      <c r="E1597">
        <v>38</v>
      </c>
      <c r="F1597" t="s">
        <v>3039</v>
      </c>
      <c r="G1597" t="s">
        <v>3042</v>
      </c>
      <c r="H1597" t="s">
        <v>619</v>
      </c>
      <c r="I1597" t="s">
        <v>563</v>
      </c>
      <c r="J1597" t="s">
        <v>532</v>
      </c>
      <c r="K1597">
        <v>3643867</v>
      </c>
      <c r="L1597">
        <v>0</v>
      </c>
      <c r="M1597" t="s">
        <v>657</v>
      </c>
    </row>
    <row r="1598" spans="1:13" x14ac:dyDescent="0.3">
      <c r="A1598" t="str">
        <f t="shared" si="48"/>
        <v>7Cornwall &amp; Scilly</v>
      </c>
      <c r="B1598">
        <f t="shared" si="49"/>
        <v>7</v>
      </c>
      <c r="C1598" t="s">
        <v>90</v>
      </c>
      <c r="D1598" t="s">
        <v>722</v>
      </c>
      <c r="E1598">
        <v>39</v>
      </c>
      <c r="F1598" t="s">
        <v>3043</v>
      </c>
      <c r="G1598" t="s">
        <v>639</v>
      </c>
      <c r="H1598" t="s">
        <v>639</v>
      </c>
      <c r="I1598" t="s">
        <v>653</v>
      </c>
      <c r="J1598" t="s">
        <v>532</v>
      </c>
      <c r="K1598">
        <v>19041</v>
      </c>
      <c r="L1598">
        <v>0</v>
      </c>
      <c r="M1598" t="s">
        <v>654</v>
      </c>
    </row>
    <row r="1599" spans="1:13" x14ac:dyDescent="0.3">
      <c r="A1599" t="str">
        <f t="shared" si="48"/>
        <v>8Cornwall &amp; Scilly</v>
      </c>
      <c r="B1599">
        <f t="shared" si="49"/>
        <v>8</v>
      </c>
      <c r="C1599" t="s">
        <v>90</v>
      </c>
      <c r="D1599" t="s">
        <v>722</v>
      </c>
      <c r="E1599">
        <v>44</v>
      </c>
      <c r="F1599" t="s">
        <v>1782</v>
      </c>
      <c r="G1599" t="s">
        <v>3044</v>
      </c>
      <c r="H1599" t="s">
        <v>631</v>
      </c>
      <c r="I1599" t="s">
        <v>544</v>
      </c>
      <c r="J1599" t="s">
        <v>554</v>
      </c>
      <c r="K1599">
        <v>2991008</v>
      </c>
      <c r="L1599">
        <v>0</v>
      </c>
      <c r="M1599" t="s">
        <v>525</v>
      </c>
    </row>
    <row r="1600" spans="1:13" x14ac:dyDescent="0.3">
      <c r="A1600" t="str">
        <f t="shared" si="48"/>
        <v>9Cornwall &amp; Scilly</v>
      </c>
      <c r="B1600">
        <f t="shared" si="49"/>
        <v>9</v>
      </c>
      <c r="C1600" t="s">
        <v>90</v>
      </c>
      <c r="D1600" t="s">
        <v>722</v>
      </c>
      <c r="E1600">
        <v>45</v>
      </c>
      <c r="F1600" t="s">
        <v>1782</v>
      </c>
      <c r="G1600" t="s">
        <v>3045</v>
      </c>
      <c r="H1600" t="s">
        <v>630</v>
      </c>
      <c r="I1600" t="s">
        <v>543</v>
      </c>
      <c r="J1600" t="s">
        <v>554</v>
      </c>
      <c r="K1600">
        <v>100306</v>
      </c>
      <c r="L1600">
        <v>0</v>
      </c>
      <c r="M1600" t="s">
        <v>651</v>
      </c>
    </row>
    <row r="1601" spans="1:13" x14ac:dyDescent="0.3">
      <c r="A1601" t="str">
        <f t="shared" si="48"/>
        <v>10Cornwall &amp; Scilly</v>
      </c>
      <c r="B1601">
        <f t="shared" si="49"/>
        <v>10</v>
      </c>
      <c r="C1601" t="s">
        <v>90</v>
      </c>
      <c r="D1601" t="s">
        <v>722</v>
      </c>
      <c r="E1601">
        <v>46</v>
      </c>
      <c r="F1601" t="s">
        <v>1782</v>
      </c>
      <c r="G1601" t="s">
        <v>3046</v>
      </c>
      <c r="H1601" t="s">
        <v>630</v>
      </c>
      <c r="I1601" t="s">
        <v>543</v>
      </c>
      <c r="J1601" t="s">
        <v>554</v>
      </c>
      <c r="K1601">
        <v>750000</v>
      </c>
      <c r="L1601">
        <v>0</v>
      </c>
      <c r="M1601" t="s">
        <v>651</v>
      </c>
    </row>
    <row r="1602" spans="1:13" x14ac:dyDescent="0.3">
      <c r="A1602" t="str">
        <f t="shared" si="48"/>
        <v>11Cornwall &amp; Scilly</v>
      </c>
      <c r="B1602">
        <f t="shared" si="49"/>
        <v>11</v>
      </c>
      <c r="C1602" t="s">
        <v>90</v>
      </c>
      <c r="D1602" t="s">
        <v>722</v>
      </c>
      <c r="E1602">
        <v>47</v>
      </c>
      <c r="F1602" t="s">
        <v>3047</v>
      </c>
      <c r="G1602" t="s">
        <v>3036</v>
      </c>
      <c r="H1602" t="s">
        <v>528</v>
      </c>
      <c r="I1602" t="s">
        <v>575</v>
      </c>
      <c r="J1602" t="s">
        <v>554</v>
      </c>
      <c r="K1602">
        <v>1400000</v>
      </c>
      <c r="L1602">
        <v>0</v>
      </c>
      <c r="M1602" t="s">
        <v>682</v>
      </c>
    </row>
    <row r="1603" spans="1:13" x14ac:dyDescent="0.3">
      <c r="A1603" t="str">
        <f t="shared" ref="A1603:A1666" si="50">B1603&amp;C1603</f>
        <v>12Cornwall &amp; Scilly</v>
      </c>
      <c r="B1603">
        <f t="shared" ref="B1603:B1666" si="51">IF(C1603=C1602, B1602+1, 1)</f>
        <v>12</v>
      </c>
      <c r="C1603" t="s">
        <v>90</v>
      </c>
      <c r="D1603" t="s">
        <v>722</v>
      </c>
      <c r="E1603">
        <v>48</v>
      </c>
      <c r="F1603" t="s">
        <v>3048</v>
      </c>
      <c r="G1603" t="s">
        <v>3040</v>
      </c>
      <c r="H1603" t="s">
        <v>623</v>
      </c>
      <c r="J1603" t="s">
        <v>554</v>
      </c>
      <c r="K1603">
        <v>143000</v>
      </c>
      <c r="L1603">
        <v>0</v>
      </c>
      <c r="M1603" t="s">
        <v>660</v>
      </c>
    </row>
    <row r="1604" spans="1:13" x14ac:dyDescent="0.3">
      <c r="A1604" t="str">
        <f t="shared" si="50"/>
        <v>1Staffordshire</v>
      </c>
      <c r="B1604">
        <f t="shared" si="51"/>
        <v>1</v>
      </c>
      <c r="C1604" t="s">
        <v>274</v>
      </c>
      <c r="D1604" t="s">
        <v>673</v>
      </c>
      <c r="E1604">
        <v>44</v>
      </c>
      <c r="F1604" t="s">
        <v>3049</v>
      </c>
      <c r="G1604" t="s">
        <v>3049</v>
      </c>
      <c r="H1604" t="s">
        <v>636</v>
      </c>
      <c r="I1604" t="s">
        <v>557</v>
      </c>
      <c r="J1604" t="s">
        <v>532</v>
      </c>
      <c r="K1604">
        <v>407365</v>
      </c>
      <c r="L1604" t="s">
        <v>653</v>
      </c>
      <c r="M1604" t="s">
        <v>660</v>
      </c>
    </row>
    <row r="1605" spans="1:13" x14ac:dyDescent="0.3">
      <c r="A1605" t="str">
        <f t="shared" si="50"/>
        <v>2Staffordshire</v>
      </c>
      <c r="B1605">
        <f t="shared" si="51"/>
        <v>2</v>
      </c>
      <c r="C1605" t="s">
        <v>274</v>
      </c>
      <c r="D1605" t="s">
        <v>673</v>
      </c>
      <c r="E1605">
        <v>45</v>
      </c>
      <c r="F1605" t="s">
        <v>3050</v>
      </c>
      <c r="G1605" t="s">
        <v>3050</v>
      </c>
      <c r="H1605" t="s">
        <v>588</v>
      </c>
      <c r="I1605" t="s">
        <v>577</v>
      </c>
      <c r="J1605" t="s">
        <v>532</v>
      </c>
      <c r="K1605">
        <v>158400</v>
      </c>
      <c r="L1605" t="s">
        <v>653</v>
      </c>
      <c r="M1605" t="s">
        <v>660</v>
      </c>
    </row>
    <row r="1606" spans="1:13" x14ac:dyDescent="0.3">
      <c r="A1606" t="str">
        <f t="shared" si="50"/>
        <v>3Staffordshire</v>
      </c>
      <c r="B1606">
        <f t="shared" si="51"/>
        <v>3</v>
      </c>
      <c r="C1606" t="s">
        <v>274</v>
      </c>
      <c r="D1606" t="s">
        <v>673</v>
      </c>
      <c r="E1606">
        <v>46</v>
      </c>
      <c r="F1606" t="s">
        <v>3051</v>
      </c>
      <c r="G1606" t="s">
        <v>3051</v>
      </c>
      <c r="H1606" t="s">
        <v>613</v>
      </c>
      <c r="I1606" t="s">
        <v>609</v>
      </c>
      <c r="J1606" t="s">
        <v>532</v>
      </c>
      <c r="K1606">
        <v>105600</v>
      </c>
      <c r="L1606" t="s">
        <v>653</v>
      </c>
      <c r="M1606" t="s">
        <v>660</v>
      </c>
    </row>
    <row r="1607" spans="1:13" x14ac:dyDescent="0.3">
      <c r="A1607" t="str">
        <f t="shared" si="50"/>
        <v>4Staffordshire</v>
      </c>
      <c r="B1607">
        <f t="shared" si="51"/>
        <v>4</v>
      </c>
      <c r="C1607" t="s">
        <v>274</v>
      </c>
      <c r="D1607" t="s">
        <v>673</v>
      </c>
      <c r="E1607">
        <v>47</v>
      </c>
      <c r="F1607" t="s">
        <v>3052</v>
      </c>
      <c r="G1607" t="s">
        <v>3052</v>
      </c>
      <c r="H1607" t="s">
        <v>639</v>
      </c>
      <c r="I1607" t="s">
        <v>653</v>
      </c>
      <c r="J1607" t="s">
        <v>532</v>
      </c>
      <c r="K1607">
        <v>12672</v>
      </c>
      <c r="L1607" t="s">
        <v>653</v>
      </c>
      <c r="M1607" t="s">
        <v>654</v>
      </c>
    </row>
    <row r="1608" spans="1:13" x14ac:dyDescent="0.3">
      <c r="A1608" t="str">
        <f t="shared" si="50"/>
        <v>5Staffordshire</v>
      </c>
      <c r="B1608">
        <f t="shared" si="51"/>
        <v>5</v>
      </c>
      <c r="C1608" t="s">
        <v>274</v>
      </c>
      <c r="D1608" t="s">
        <v>673</v>
      </c>
      <c r="E1608">
        <v>48</v>
      </c>
      <c r="F1608" t="s">
        <v>3053</v>
      </c>
      <c r="G1608" t="s">
        <v>3054</v>
      </c>
      <c r="H1608" t="s">
        <v>631</v>
      </c>
      <c r="I1608" t="s">
        <v>544</v>
      </c>
      <c r="J1608" t="s">
        <v>532</v>
      </c>
      <c r="K1608">
        <v>2800000</v>
      </c>
      <c r="L1608">
        <v>580</v>
      </c>
      <c r="M1608" t="s">
        <v>525</v>
      </c>
    </row>
    <row r="1609" spans="1:13" x14ac:dyDescent="0.3">
      <c r="A1609" t="str">
        <f t="shared" si="50"/>
        <v>6Staffordshire</v>
      </c>
      <c r="B1609">
        <f t="shared" si="51"/>
        <v>6</v>
      </c>
      <c r="C1609" t="s">
        <v>274</v>
      </c>
      <c r="D1609" t="s">
        <v>673</v>
      </c>
      <c r="E1609">
        <v>49</v>
      </c>
      <c r="F1609" t="s">
        <v>3055</v>
      </c>
      <c r="G1609" t="s">
        <v>3055</v>
      </c>
      <c r="H1609" t="s">
        <v>639</v>
      </c>
      <c r="I1609" t="s">
        <v>653</v>
      </c>
      <c r="J1609" t="s">
        <v>532</v>
      </c>
      <c r="K1609">
        <v>105600</v>
      </c>
      <c r="L1609" t="s">
        <v>653</v>
      </c>
      <c r="M1609" t="s">
        <v>654</v>
      </c>
    </row>
    <row r="1610" spans="1:13" x14ac:dyDescent="0.3">
      <c r="A1610" t="str">
        <f t="shared" si="50"/>
        <v>7Staffordshire</v>
      </c>
      <c r="B1610">
        <f t="shared" si="51"/>
        <v>7</v>
      </c>
      <c r="C1610" t="s">
        <v>274</v>
      </c>
      <c r="D1610" t="s">
        <v>673</v>
      </c>
      <c r="E1610">
        <v>50</v>
      </c>
      <c r="F1610" t="s">
        <v>3056</v>
      </c>
      <c r="G1610" t="s">
        <v>3056</v>
      </c>
      <c r="H1610" t="s">
        <v>628</v>
      </c>
      <c r="I1610" t="s">
        <v>564</v>
      </c>
      <c r="J1610" t="s">
        <v>532</v>
      </c>
      <c r="K1610">
        <v>348480</v>
      </c>
      <c r="L1610" t="s">
        <v>653</v>
      </c>
      <c r="M1610" t="s">
        <v>660</v>
      </c>
    </row>
    <row r="1611" spans="1:13" x14ac:dyDescent="0.3">
      <c r="A1611" t="str">
        <f t="shared" si="50"/>
        <v>8Staffordshire</v>
      </c>
      <c r="B1611">
        <f t="shared" si="51"/>
        <v>8</v>
      </c>
      <c r="C1611" t="s">
        <v>274</v>
      </c>
      <c r="D1611" t="s">
        <v>673</v>
      </c>
      <c r="E1611">
        <v>51</v>
      </c>
      <c r="F1611" t="s">
        <v>3057</v>
      </c>
      <c r="G1611" t="s">
        <v>3057</v>
      </c>
      <c r="H1611" t="s">
        <v>623</v>
      </c>
      <c r="I1611" t="s">
        <v>653</v>
      </c>
      <c r="J1611" t="s">
        <v>532</v>
      </c>
      <c r="K1611">
        <v>79200</v>
      </c>
      <c r="L1611" t="s">
        <v>653</v>
      </c>
      <c r="M1611" t="s">
        <v>660</v>
      </c>
    </row>
    <row r="1612" spans="1:13" x14ac:dyDescent="0.3">
      <c r="A1612" t="str">
        <f t="shared" si="50"/>
        <v>9Staffordshire</v>
      </c>
      <c r="B1612">
        <f t="shared" si="51"/>
        <v>9</v>
      </c>
      <c r="C1612" t="s">
        <v>274</v>
      </c>
      <c r="D1612" t="s">
        <v>673</v>
      </c>
      <c r="E1612">
        <v>53</v>
      </c>
      <c r="F1612" t="s">
        <v>3058</v>
      </c>
      <c r="G1612" t="s">
        <v>3059</v>
      </c>
      <c r="H1612" t="s">
        <v>623</v>
      </c>
      <c r="I1612" t="s">
        <v>653</v>
      </c>
      <c r="J1612" t="s">
        <v>532</v>
      </c>
      <c r="K1612">
        <v>254179</v>
      </c>
      <c r="L1612">
        <v>0</v>
      </c>
      <c r="M1612" t="s">
        <v>660</v>
      </c>
    </row>
    <row r="1613" spans="1:13" x14ac:dyDescent="0.3">
      <c r="A1613" t="str">
        <f t="shared" si="50"/>
        <v>10Staffordshire</v>
      </c>
      <c r="B1613">
        <f t="shared" si="51"/>
        <v>10</v>
      </c>
      <c r="C1613" t="s">
        <v>274</v>
      </c>
      <c r="D1613" t="s">
        <v>673</v>
      </c>
      <c r="E1613">
        <v>54</v>
      </c>
      <c r="F1613" t="s">
        <v>3060</v>
      </c>
      <c r="G1613" t="s">
        <v>3060</v>
      </c>
      <c r="H1613" t="s">
        <v>639</v>
      </c>
      <c r="I1613" t="s">
        <v>653</v>
      </c>
      <c r="J1613" t="s">
        <v>532</v>
      </c>
      <c r="K1613">
        <v>121440</v>
      </c>
      <c r="L1613" t="s">
        <v>653</v>
      </c>
      <c r="M1613" t="s">
        <v>654</v>
      </c>
    </row>
    <row r="1614" spans="1:13" x14ac:dyDescent="0.3">
      <c r="A1614" t="str">
        <f t="shared" si="50"/>
        <v>11Staffordshire</v>
      </c>
      <c r="B1614">
        <f t="shared" si="51"/>
        <v>11</v>
      </c>
      <c r="C1614" t="s">
        <v>274</v>
      </c>
      <c r="D1614" t="s">
        <v>673</v>
      </c>
      <c r="E1614">
        <v>55</v>
      </c>
      <c r="F1614" t="s">
        <v>3061</v>
      </c>
      <c r="G1614" t="s">
        <v>3061</v>
      </c>
      <c r="H1614" t="s">
        <v>636</v>
      </c>
      <c r="I1614" t="s">
        <v>557</v>
      </c>
      <c r="J1614" t="s">
        <v>532</v>
      </c>
      <c r="K1614">
        <v>3000000</v>
      </c>
      <c r="L1614" t="s">
        <v>653</v>
      </c>
      <c r="M1614" t="s">
        <v>660</v>
      </c>
    </row>
    <row r="1615" spans="1:13" x14ac:dyDescent="0.3">
      <c r="A1615" t="str">
        <f t="shared" si="50"/>
        <v>12Staffordshire</v>
      </c>
      <c r="B1615">
        <f t="shared" si="51"/>
        <v>12</v>
      </c>
      <c r="C1615" t="s">
        <v>274</v>
      </c>
      <c r="D1615" t="s">
        <v>673</v>
      </c>
      <c r="E1615">
        <v>56</v>
      </c>
      <c r="F1615" t="s">
        <v>3062</v>
      </c>
      <c r="G1615" t="s">
        <v>3062</v>
      </c>
      <c r="H1615" t="s">
        <v>636</v>
      </c>
      <c r="I1615" t="s">
        <v>557</v>
      </c>
      <c r="J1615" t="s">
        <v>532</v>
      </c>
      <c r="K1615">
        <v>250000</v>
      </c>
      <c r="L1615" t="s">
        <v>653</v>
      </c>
      <c r="M1615" t="s">
        <v>660</v>
      </c>
    </row>
    <row r="1616" spans="1:13" x14ac:dyDescent="0.3">
      <c r="A1616" t="str">
        <f t="shared" si="50"/>
        <v>13Staffordshire</v>
      </c>
      <c r="B1616">
        <f t="shared" si="51"/>
        <v>13</v>
      </c>
      <c r="C1616" t="s">
        <v>274</v>
      </c>
      <c r="D1616" t="s">
        <v>673</v>
      </c>
      <c r="E1616">
        <v>57</v>
      </c>
      <c r="F1616" t="s">
        <v>3063</v>
      </c>
      <c r="G1616" t="s">
        <v>3064</v>
      </c>
      <c r="H1616" t="s">
        <v>632</v>
      </c>
      <c r="I1616" t="s">
        <v>653</v>
      </c>
      <c r="J1616" t="s">
        <v>554</v>
      </c>
      <c r="K1616">
        <v>650000</v>
      </c>
      <c r="L1616" t="s">
        <v>653</v>
      </c>
      <c r="M1616" t="s">
        <v>660</v>
      </c>
    </row>
    <row r="1617" spans="1:13" x14ac:dyDescent="0.3">
      <c r="A1617" t="str">
        <f t="shared" si="50"/>
        <v>14Staffordshire</v>
      </c>
      <c r="B1617">
        <f t="shared" si="51"/>
        <v>14</v>
      </c>
      <c r="C1617" t="s">
        <v>274</v>
      </c>
      <c r="D1617" t="s">
        <v>673</v>
      </c>
      <c r="E1617">
        <v>58</v>
      </c>
      <c r="F1617" t="s">
        <v>3065</v>
      </c>
      <c r="G1617" t="s">
        <v>3066</v>
      </c>
      <c r="H1617" t="s">
        <v>605</v>
      </c>
      <c r="I1617" t="s">
        <v>625</v>
      </c>
      <c r="J1617" t="s">
        <v>554</v>
      </c>
      <c r="K1617">
        <v>55000</v>
      </c>
      <c r="L1617" t="s">
        <v>653</v>
      </c>
      <c r="M1617" t="s">
        <v>660</v>
      </c>
    </row>
    <row r="1618" spans="1:13" x14ac:dyDescent="0.3">
      <c r="A1618" t="str">
        <f t="shared" si="50"/>
        <v>15Staffordshire</v>
      </c>
      <c r="B1618">
        <f t="shared" si="51"/>
        <v>15</v>
      </c>
      <c r="C1618" t="s">
        <v>274</v>
      </c>
      <c r="D1618" t="s">
        <v>673</v>
      </c>
      <c r="E1618">
        <v>60</v>
      </c>
      <c r="F1618" t="s">
        <v>3067</v>
      </c>
      <c r="G1618" t="s">
        <v>3068</v>
      </c>
      <c r="H1618" t="s">
        <v>605</v>
      </c>
      <c r="I1618" t="s">
        <v>625</v>
      </c>
      <c r="J1618" t="s">
        <v>554</v>
      </c>
      <c r="K1618">
        <v>242800</v>
      </c>
      <c r="L1618" t="s">
        <v>653</v>
      </c>
      <c r="M1618" t="s">
        <v>660</v>
      </c>
    </row>
    <row r="1619" spans="1:13" x14ac:dyDescent="0.3">
      <c r="A1619" t="str">
        <f t="shared" si="50"/>
        <v>16Staffordshire</v>
      </c>
      <c r="B1619">
        <f t="shared" si="51"/>
        <v>16</v>
      </c>
      <c r="C1619" t="s">
        <v>274</v>
      </c>
      <c r="D1619" t="s">
        <v>673</v>
      </c>
      <c r="E1619">
        <v>61</v>
      </c>
      <c r="F1619" t="s">
        <v>3069</v>
      </c>
      <c r="G1619" t="s">
        <v>3070</v>
      </c>
      <c r="H1619" t="s">
        <v>588</v>
      </c>
      <c r="I1619" t="s">
        <v>557</v>
      </c>
      <c r="J1619" t="s">
        <v>554</v>
      </c>
      <c r="K1619">
        <v>310000</v>
      </c>
      <c r="L1619" t="s">
        <v>653</v>
      </c>
      <c r="M1619" t="s">
        <v>660</v>
      </c>
    </row>
    <row r="1620" spans="1:13" x14ac:dyDescent="0.3">
      <c r="A1620" t="str">
        <f t="shared" si="50"/>
        <v>17Staffordshire</v>
      </c>
      <c r="B1620">
        <f t="shared" si="51"/>
        <v>17</v>
      </c>
      <c r="C1620" t="s">
        <v>274</v>
      </c>
      <c r="D1620" t="s">
        <v>673</v>
      </c>
      <c r="E1620">
        <v>62</v>
      </c>
      <c r="F1620" t="s">
        <v>3071</v>
      </c>
      <c r="G1620" t="s">
        <v>3072</v>
      </c>
      <c r="H1620" t="s">
        <v>636</v>
      </c>
      <c r="I1620" t="s">
        <v>545</v>
      </c>
      <c r="J1620" t="s">
        <v>554</v>
      </c>
      <c r="K1620">
        <v>516000</v>
      </c>
      <c r="L1620" t="s">
        <v>653</v>
      </c>
      <c r="M1620" t="s">
        <v>660</v>
      </c>
    </row>
    <row r="1621" spans="1:13" x14ac:dyDescent="0.3">
      <c r="A1621" t="str">
        <f t="shared" si="50"/>
        <v>18Staffordshire</v>
      </c>
      <c r="B1621">
        <f t="shared" si="51"/>
        <v>18</v>
      </c>
      <c r="C1621" t="s">
        <v>274</v>
      </c>
      <c r="D1621" t="s">
        <v>673</v>
      </c>
      <c r="E1621">
        <v>63</v>
      </c>
      <c r="F1621" t="s">
        <v>3071</v>
      </c>
      <c r="G1621" t="s">
        <v>3073</v>
      </c>
      <c r="H1621" t="s">
        <v>636</v>
      </c>
      <c r="I1621" t="s">
        <v>545</v>
      </c>
      <c r="J1621" t="s">
        <v>554</v>
      </c>
      <c r="K1621">
        <v>219000</v>
      </c>
      <c r="L1621" t="s">
        <v>653</v>
      </c>
      <c r="M1621" t="s">
        <v>660</v>
      </c>
    </row>
    <row r="1622" spans="1:13" x14ac:dyDescent="0.3">
      <c r="A1622" t="str">
        <f t="shared" si="50"/>
        <v>19Staffordshire</v>
      </c>
      <c r="B1622">
        <f t="shared" si="51"/>
        <v>19</v>
      </c>
      <c r="C1622" t="s">
        <v>274</v>
      </c>
      <c r="D1622" t="s">
        <v>673</v>
      </c>
      <c r="E1622">
        <v>64</v>
      </c>
      <c r="F1622" t="s">
        <v>3071</v>
      </c>
      <c r="G1622" t="s">
        <v>3074</v>
      </c>
      <c r="H1622" t="s">
        <v>636</v>
      </c>
      <c r="I1622" t="s">
        <v>545</v>
      </c>
      <c r="J1622" t="s">
        <v>554</v>
      </c>
      <c r="K1622">
        <v>20160</v>
      </c>
      <c r="L1622" t="s">
        <v>653</v>
      </c>
      <c r="M1622" t="s">
        <v>660</v>
      </c>
    </row>
    <row r="1623" spans="1:13" x14ac:dyDescent="0.3">
      <c r="A1623" t="str">
        <f t="shared" si="50"/>
        <v>20Staffordshire</v>
      </c>
      <c r="B1623">
        <f t="shared" si="51"/>
        <v>20</v>
      </c>
      <c r="C1623" t="s">
        <v>274</v>
      </c>
      <c r="D1623" t="s">
        <v>673</v>
      </c>
      <c r="E1623">
        <v>65</v>
      </c>
      <c r="F1623" t="s">
        <v>3075</v>
      </c>
      <c r="G1623" t="s">
        <v>3076</v>
      </c>
      <c r="H1623" t="s">
        <v>639</v>
      </c>
      <c r="I1623" t="s">
        <v>653</v>
      </c>
      <c r="J1623" t="s">
        <v>554</v>
      </c>
      <c r="K1623">
        <v>42470</v>
      </c>
      <c r="L1623" t="s">
        <v>653</v>
      </c>
      <c r="M1623" t="s">
        <v>654</v>
      </c>
    </row>
    <row r="1624" spans="1:13" x14ac:dyDescent="0.3">
      <c r="A1624" t="str">
        <f t="shared" si="50"/>
        <v>21Staffordshire</v>
      </c>
      <c r="B1624">
        <f t="shared" si="51"/>
        <v>21</v>
      </c>
      <c r="C1624" t="s">
        <v>274</v>
      </c>
      <c r="D1624" t="s">
        <v>673</v>
      </c>
      <c r="E1624">
        <v>66</v>
      </c>
      <c r="F1624" t="s">
        <v>3077</v>
      </c>
      <c r="G1624" t="s">
        <v>3078</v>
      </c>
      <c r="H1624" t="s">
        <v>550</v>
      </c>
      <c r="I1624" t="s">
        <v>557</v>
      </c>
      <c r="J1624" t="s">
        <v>554</v>
      </c>
      <c r="K1624">
        <v>114000</v>
      </c>
      <c r="L1624" t="s">
        <v>653</v>
      </c>
      <c r="M1624" t="s">
        <v>660</v>
      </c>
    </row>
    <row r="1625" spans="1:13" x14ac:dyDescent="0.3">
      <c r="A1625" t="str">
        <f t="shared" si="50"/>
        <v>22Staffordshire</v>
      </c>
      <c r="B1625">
        <f t="shared" si="51"/>
        <v>22</v>
      </c>
      <c r="C1625" t="s">
        <v>274</v>
      </c>
      <c r="D1625" t="s">
        <v>673</v>
      </c>
      <c r="E1625">
        <v>67</v>
      </c>
      <c r="F1625" t="s">
        <v>3079</v>
      </c>
      <c r="G1625" t="s">
        <v>3080</v>
      </c>
      <c r="H1625" t="s">
        <v>557</v>
      </c>
      <c r="I1625" t="s">
        <v>653</v>
      </c>
      <c r="J1625" t="s">
        <v>554</v>
      </c>
      <c r="K1625">
        <v>4151876</v>
      </c>
      <c r="L1625" t="s">
        <v>653</v>
      </c>
      <c r="M1625" t="s">
        <v>660</v>
      </c>
    </row>
    <row r="1626" spans="1:13" x14ac:dyDescent="0.3">
      <c r="A1626" t="str">
        <f t="shared" si="50"/>
        <v>23Staffordshire</v>
      </c>
      <c r="B1626">
        <f t="shared" si="51"/>
        <v>23</v>
      </c>
      <c r="C1626" t="s">
        <v>274</v>
      </c>
      <c r="D1626" t="s">
        <v>673</v>
      </c>
      <c r="E1626">
        <v>68</v>
      </c>
      <c r="F1626" t="s">
        <v>3081</v>
      </c>
      <c r="G1626" t="s">
        <v>3082</v>
      </c>
      <c r="H1626" t="s">
        <v>557</v>
      </c>
      <c r="I1626" t="s">
        <v>653</v>
      </c>
      <c r="J1626" t="s">
        <v>554</v>
      </c>
      <c r="K1626">
        <v>461091</v>
      </c>
      <c r="L1626" t="s">
        <v>653</v>
      </c>
      <c r="M1626" t="s">
        <v>660</v>
      </c>
    </row>
    <row r="1627" spans="1:13" x14ac:dyDescent="0.3">
      <c r="A1627" t="str">
        <f t="shared" si="50"/>
        <v>24Staffordshire</v>
      </c>
      <c r="B1627">
        <f t="shared" si="51"/>
        <v>24</v>
      </c>
      <c r="C1627" t="s">
        <v>274</v>
      </c>
      <c r="D1627" t="s">
        <v>673</v>
      </c>
      <c r="E1627">
        <v>69</v>
      </c>
      <c r="F1627" t="s">
        <v>3083</v>
      </c>
      <c r="G1627" t="s">
        <v>3084</v>
      </c>
      <c r="H1627" t="s">
        <v>636</v>
      </c>
      <c r="I1627" t="s">
        <v>557</v>
      </c>
      <c r="J1627" t="s">
        <v>554</v>
      </c>
      <c r="K1627">
        <v>300000</v>
      </c>
      <c r="L1627" t="s">
        <v>653</v>
      </c>
      <c r="M1627" t="s">
        <v>660</v>
      </c>
    </row>
    <row r="1628" spans="1:13" x14ac:dyDescent="0.3">
      <c r="A1628" t="str">
        <f t="shared" si="50"/>
        <v>1North Tyneside</v>
      </c>
      <c r="B1628">
        <f t="shared" si="51"/>
        <v>1</v>
      </c>
      <c r="C1628" t="s">
        <v>212</v>
      </c>
      <c r="D1628" t="s">
        <v>729</v>
      </c>
      <c r="E1628">
        <v>15</v>
      </c>
      <c r="F1628" t="s">
        <v>3085</v>
      </c>
      <c r="G1628" t="s">
        <v>3085</v>
      </c>
      <c r="H1628" t="s">
        <v>638</v>
      </c>
      <c r="I1628" t="s">
        <v>595</v>
      </c>
      <c r="J1628" t="s">
        <v>532</v>
      </c>
      <c r="K1628">
        <v>136500</v>
      </c>
      <c r="L1628">
        <v>10</v>
      </c>
      <c r="M1628" t="s">
        <v>663</v>
      </c>
    </row>
    <row r="1629" spans="1:13" x14ac:dyDescent="0.3">
      <c r="A1629" t="str">
        <f t="shared" si="50"/>
        <v>2North Tyneside</v>
      </c>
      <c r="B1629">
        <f t="shared" si="51"/>
        <v>2</v>
      </c>
      <c r="C1629" t="s">
        <v>212</v>
      </c>
      <c r="D1629" t="s">
        <v>729</v>
      </c>
      <c r="E1629">
        <v>16</v>
      </c>
      <c r="F1629" t="s">
        <v>3086</v>
      </c>
      <c r="G1629" t="s">
        <v>3087</v>
      </c>
      <c r="H1629" t="s">
        <v>619</v>
      </c>
      <c r="I1629" t="s">
        <v>541</v>
      </c>
      <c r="J1629" t="s">
        <v>532</v>
      </c>
      <c r="K1629">
        <v>385967</v>
      </c>
      <c r="L1629">
        <v>112</v>
      </c>
      <c r="M1629" t="s">
        <v>657</v>
      </c>
    </row>
    <row r="1630" spans="1:13" x14ac:dyDescent="0.3">
      <c r="A1630" t="str">
        <f t="shared" si="50"/>
        <v>3North Tyneside</v>
      </c>
      <c r="B1630">
        <f t="shared" si="51"/>
        <v>3</v>
      </c>
      <c r="C1630" t="s">
        <v>212</v>
      </c>
      <c r="D1630" t="s">
        <v>729</v>
      </c>
      <c r="E1630">
        <v>17</v>
      </c>
      <c r="F1630" t="s">
        <v>3088</v>
      </c>
      <c r="G1630" t="s">
        <v>3089</v>
      </c>
      <c r="H1630" t="s">
        <v>619</v>
      </c>
      <c r="I1630" t="s">
        <v>541</v>
      </c>
      <c r="J1630" t="s">
        <v>532</v>
      </c>
      <c r="K1630">
        <v>1224688</v>
      </c>
      <c r="L1630">
        <v>51000</v>
      </c>
      <c r="M1630" t="s">
        <v>657</v>
      </c>
    </row>
    <row r="1631" spans="1:13" x14ac:dyDescent="0.3">
      <c r="A1631" t="str">
        <f t="shared" si="50"/>
        <v>4North Tyneside</v>
      </c>
      <c r="B1631">
        <f t="shared" si="51"/>
        <v>4</v>
      </c>
      <c r="C1631" t="s">
        <v>212</v>
      </c>
      <c r="D1631" t="s">
        <v>729</v>
      </c>
      <c r="E1631">
        <v>19</v>
      </c>
      <c r="F1631" t="s">
        <v>3090</v>
      </c>
      <c r="G1631" t="s">
        <v>3091</v>
      </c>
      <c r="H1631" t="s">
        <v>605</v>
      </c>
      <c r="I1631" t="s">
        <v>579</v>
      </c>
      <c r="J1631" t="s">
        <v>532</v>
      </c>
      <c r="K1631">
        <v>35000</v>
      </c>
      <c r="L1631">
        <v>0</v>
      </c>
      <c r="M1631" t="s">
        <v>660</v>
      </c>
    </row>
    <row r="1632" spans="1:13" x14ac:dyDescent="0.3">
      <c r="A1632" t="str">
        <f t="shared" si="50"/>
        <v>5North Tyneside</v>
      </c>
      <c r="B1632">
        <f t="shared" si="51"/>
        <v>5</v>
      </c>
      <c r="C1632" t="s">
        <v>212</v>
      </c>
      <c r="D1632" t="s">
        <v>729</v>
      </c>
      <c r="E1632">
        <v>20</v>
      </c>
      <c r="F1632" t="s">
        <v>3092</v>
      </c>
      <c r="G1632" t="s">
        <v>3093</v>
      </c>
      <c r="H1632" t="s">
        <v>528</v>
      </c>
      <c r="I1632" t="s">
        <v>534</v>
      </c>
      <c r="J1632" t="s">
        <v>532</v>
      </c>
      <c r="K1632">
        <v>40000</v>
      </c>
      <c r="L1632">
        <v>1111</v>
      </c>
      <c r="M1632" t="s">
        <v>682</v>
      </c>
    </row>
    <row r="1633" spans="1:13" x14ac:dyDescent="0.3">
      <c r="A1633" t="str">
        <f t="shared" si="50"/>
        <v>6North Tyneside</v>
      </c>
      <c r="B1633">
        <f t="shared" si="51"/>
        <v>6</v>
      </c>
      <c r="C1633" t="s">
        <v>212</v>
      </c>
      <c r="D1633" t="s">
        <v>729</v>
      </c>
      <c r="E1633">
        <v>21</v>
      </c>
      <c r="F1633" t="s">
        <v>3094</v>
      </c>
      <c r="G1633" t="s">
        <v>3094</v>
      </c>
      <c r="H1633" t="s">
        <v>638</v>
      </c>
      <c r="I1633" t="s">
        <v>604</v>
      </c>
      <c r="J1633" t="s">
        <v>554</v>
      </c>
      <c r="K1633">
        <v>206500</v>
      </c>
      <c r="L1633">
        <v>10</v>
      </c>
      <c r="M1633" t="s">
        <v>663</v>
      </c>
    </row>
    <row r="1634" spans="1:13" x14ac:dyDescent="0.3">
      <c r="A1634" t="str">
        <f t="shared" si="50"/>
        <v>7North Tyneside</v>
      </c>
      <c r="B1634">
        <f t="shared" si="51"/>
        <v>7</v>
      </c>
      <c r="C1634" t="s">
        <v>212</v>
      </c>
      <c r="D1634" t="s">
        <v>729</v>
      </c>
      <c r="E1634">
        <v>19</v>
      </c>
      <c r="F1634" t="s">
        <v>3090</v>
      </c>
      <c r="G1634" t="s">
        <v>3091</v>
      </c>
      <c r="H1634" t="s">
        <v>605</v>
      </c>
      <c r="I1634" t="s">
        <v>579</v>
      </c>
      <c r="J1634" t="s">
        <v>554</v>
      </c>
      <c r="K1634">
        <v>35000</v>
      </c>
      <c r="L1634">
        <v>0</v>
      </c>
      <c r="M1634" t="s">
        <v>660</v>
      </c>
    </row>
    <row r="1635" spans="1:13" x14ac:dyDescent="0.3">
      <c r="A1635" t="str">
        <f t="shared" si="50"/>
        <v>8North Tyneside</v>
      </c>
      <c r="B1635">
        <f t="shared" si="51"/>
        <v>8</v>
      </c>
      <c r="C1635" t="s">
        <v>212</v>
      </c>
      <c r="D1635" t="s">
        <v>729</v>
      </c>
      <c r="E1635">
        <v>16</v>
      </c>
      <c r="F1635" t="s">
        <v>3095</v>
      </c>
      <c r="G1635" t="s">
        <v>3096</v>
      </c>
      <c r="H1635" t="s">
        <v>619</v>
      </c>
      <c r="I1635" t="s">
        <v>541</v>
      </c>
      <c r="J1635" t="s">
        <v>554</v>
      </c>
      <c r="K1635">
        <v>385967</v>
      </c>
      <c r="L1635">
        <v>112</v>
      </c>
      <c r="M1635" t="s">
        <v>657</v>
      </c>
    </row>
    <row r="1636" spans="1:13" x14ac:dyDescent="0.3">
      <c r="A1636" t="str">
        <f t="shared" si="50"/>
        <v>9North Tyneside</v>
      </c>
      <c r="B1636">
        <f t="shared" si="51"/>
        <v>9</v>
      </c>
      <c r="C1636" t="s">
        <v>212</v>
      </c>
      <c r="D1636" t="s">
        <v>729</v>
      </c>
      <c r="E1636">
        <v>23</v>
      </c>
      <c r="F1636" t="s">
        <v>3097</v>
      </c>
      <c r="G1636" t="s">
        <v>3098</v>
      </c>
      <c r="H1636" t="s">
        <v>588</v>
      </c>
      <c r="I1636" t="s">
        <v>577</v>
      </c>
      <c r="J1636" t="s">
        <v>554</v>
      </c>
      <c r="K1636">
        <v>50000</v>
      </c>
      <c r="L1636">
        <v>600</v>
      </c>
      <c r="M1636" t="s">
        <v>660</v>
      </c>
    </row>
    <row r="1637" spans="1:13" x14ac:dyDescent="0.3">
      <c r="A1637" t="str">
        <f t="shared" si="50"/>
        <v>10North Tyneside</v>
      </c>
      <c r="B1637">
        <f t="shared" si="51"/>
        <v>10</v>
      </c>
      <c r="C1637" t="s">
        <v>212</v>
      </c>
      <c r="D1637" t="s">
        <v>729</v>
      </c>
      <c r="E1637">
        <v>26</v>
      </c>
      <c r="F1637" t="s">
        <v>3099</v>
      </c>
      <c r="G1637" t="s">
        <v>3085</v>
      </c>
      <c r="H1637" t="s">
        <v>638</v>
      </c>
      <c r="I1637" t="s">
        <v>595</v>
      </c>
      <c r="J1637" t="s">
        <v>554</v>
      </c>
      <c r="K1637">
        <v>389793</v>
      </c>
      <c r="L1637">
        <v>10</v>
      </c>
      <c r="M1637" t="s">
        <v>663</v>
      </c>
    </row>
    <row r="1638" spans="1:13" x14ac:dyDescent="0.3">
      <c r="A1638" t="str">
        <f t="shared" si="50"/>
        <v>11North Tyneside</v>
      </c>
      <c r="B1638">
        <f t="shared" si="51"/>
        <v>11</v>
      </c>
      <c r="C1638" t="s">
        <v>212</v>
      </c>
      <c r="D1638" t="s">
        <v>729</v>
      </c>
      <c r="E1638">
        <v>27</v>
      </c>
      <c r="F1638" t="s">
        <v>781</v>
      </c>
      <c r="G1638" t="s">
        <v>3100</v>
      </c>
      <c r="H1638" t="s">
        <v>557</v>
      </c>
      <c r="I1638" t="s">
        <v>653</v>
      </c>
      <c r="J1638" t="s">
        <v>554</v>
      </c>
      <c r="K1638">
        <v>172473</v>
      </c>
      <c r="L1638">
        <v>0</v>
      </c>
      <c r="M1638" t="s">
        <v>660</v>
      </c>
    </row>
    <row r="1639" spans="1:13" x14ac:dyDescent="0.3">
      <c r="A1639" t="str">
        <f t="shared" si="50"/>
        <v>12North Tyneside</v>
      </c>
      <c r="B1639">
        <f t="shared" si="51"/>
        <v>12</v>
      </c>
      <c r="C1639" t="s">
        <v>212</v>
      </c>
      <c r="D1639" t="s">
        <v>729</v>
      </c>
      <c r="E1639">
        <v>31</v>
      </c>
      <c r="F1639" t="s">
        <v>3101</v>
      </c>
      <c r="G1639" t="s">
        <v>3102</v>
      </c>
      <c r="H1639" t="s">
        <v>613</v>
      </c>
      <c r="I1639" t="s">
        <v>580</v>
      </c>
      <c r="J1639" t="s">
        <v>532</v>
      </c>
      <c r="K1639">
        <v>120000</v>
      </c>
      <c r="L1639">
        <v>0</v>
      </c>
      <c r="M1639" t="s">
        <v>660</v>
      </c>
    </row>
    <row r="1640" spans="1:13" x14ac:dyDescent="0.3">
      <c r="A1640" t="str">
        <f t="shared" si="50"/>
        <v>13North Tyneside</v>
      </c>
      <c r="B1640">
        <f t="shared" si="51"/>
        <v>13</v>
      </c>
      <c r="C1640" t="s">
        <v>212</v>
      </c>
      <c r="D1640" t="s">
        <v>729</v>
      </c>
      <c r="E1640">
        <v>32</v>
      </c>
      <c r="F1640" t="s">
        <v>1753</v>
      </c>
      <c r="G1640" t="s">
        <v>3103</v>
      </c>
      <c r="H1640" t="s">
        <v>613</v>
      </c>
      <c r="I1640" t="s">
        <v>609</v>
      </c>
      <c r="J1640" t="s">
        <v>554</v>
      </c>
      <c r="K1640">
        <v>85000</v>
      </c>
      <c r="L1640">
        <v>0</v>
      </c>
      <c r="M1640" t="s">
        <v>660</v>
      </c>
    </row>
    <row r="1641" spans="1:13" x14ac:dyDescent="0.3">
      <c r="A1641" t="str">
        <f t="shared" si="50"/>
        <v>14North Tyneside</v>
      </c>
      <c r="B1641">
        <f t="shared" si="51"/>
        <v>14</v>
      </c>
      <c r="C1641" t="s">
        <v>212</v>
      </c>
      <c r="D1641" t="s">
        <v>729</v>
      </c>
      <c r="E1641">
        <v>33</v>
      </c>
      <c r="F1641" t="s">
        <v>3104</v>
      </c>
      <c r="G1641" t="s">
        <v>3105</v>
      </c>
      <c r="H1641" t="s">
        <v>631</v>
      </c>
      <c r="I1641" t="s">
        <v>544</v>
      </c>
      <c r="J1641" t="s">
        <v>532</v>
      </c>
      <c r="K1641">
        <v>266000</v>
      </c>
      <c r="L1641">
        <v>180</v>
      </c>
      <c r="M1641" t="s">
        <v>525</v>
      </c>
    </row>
    <row r="1642" spans="1:13" x14ac:dyDescent="0.3">
      <c r="A1642" t="str">
        <f t="shared" si="50"/>
        <v>15North Tyneside</v>
      </c>
      <c r="B1642">
        <f t="shared" si="51"/>
        <v>15</v>
      </c>
      <c r="C1642" t="s">
        <v>212</v>
      </c>
      <c r="D1642" t="s">
        <v>729</v>
      </c>
      <c r="E1642">
        <v>34</v>
      </c>
      <c r="F1642" t="s">
        <v>3106</v>
      </c>
      <c r="G1642" t="s">
        <v>3107</v>
      </c>
      <c r="H1642" t="s">
        <v>557</v>
      </c>
      <c r="J1642" t="s">
        <v>532</v>
      </c>
      <c r="K1642">
        <v>30000</v>
      </c>
      <c r="L1642">
        <v>0</v>
      </c>
      <c r="M1642" t="s">
        <v>660</v>
      </c>
    </row>
    <row r="1643" spans="1:13" x14ac:dyDescent="0.3">
      <c r="A1643" t="str">
        <f t="shared" si="50"/>
        <v>16North Tyneside</v>
      </c>
      <c r="B1643">
        <f t="shared" si="51"/>
        <v>16</v>
      </c>
      <c r="C1643" t="s">
        <v>212</v>
      </c>
      <c r="D1643" t="s">
        <v>729</v>
      </c>
      <c r="E1643">
        <v>35</v>
      </c>
      <c r="F1643" t="s">
        <v>3108</v>
      </c>
      <c r="G1643" t="s">
        <v>3109</v>
      </c>
      <c r="H1643" t="s">
        <v>588</v>
      </c>
      <c r="I1643" t="s">
        <v>537</v>
      </c>
      <c r="J1643" t="s">
        <v>554</v>
      </c>
      <c r="K1643">
        <v>400000</v>
      </c>
      <c r="L1643">
        <v>0</v>
      </c>
      <c r="M1643" t="s">
        <v>660</v>
      </c>
    </row>
    <row r="1644" spans="1:13" x14ac:dyDescent="0.3">
      <c r="A1644" t="str">
        <f t="shared" si="50"/>
        <v>1Leicester</v>
      </c>
      <c r="B1644">
        <f t="shared" si="51"/>
        <v>1</v>
      </c>
      <c r="C1644" t="s">
        <v>176</v>
      </c>
      <c r="D1644" t="s">
        <v>673</v>
      </c>
      <c r="E1644">
        <v>37</v>
      </c>
      <c r="F1644" t="s">
        <v>3110</v>
      </c>
      <c r="G1644" t="s">
        <v>653</v>
      </c>
      <c r="H1644" t="s">
        <v>588</v>
      </c>
      <c r="I1644" t="s">
        <v>537</v>
      </c>
      <c r="J1644" t="s">
        <v>532</v>
      </c>
      <c r="K1644">
        <v>4102317</v>
      </c>
      <c r="L1644">
        <v>0</v>
      </c>
      <c r="M1644" t="s">
        <v>660</v>
      </c>
    </row>
    <row r="1645" spans="1:13" x14ac:dyDescent="0.3">
      <c r="A1645" t="str">
        <f t="shared" si="50"/>
        <v>2Leicester</v>
      </c>
      <c r="B1645">
        <f t="shared" si="51"/>
        <v>2</v>
      </c>
      <c r="C1645" t="s">
        <v>176</v>
      </c>
      <c r="D1645" t="s">
        <v>673</v>
      </c>
      <c r="E1645">
        <v>38</v>
      </c>
      <c r="F1645" t="s">
        <v>1638</v>
      </c>
      <c r="G1645" t="s">
        <v>1639</v>
      </c>
      <c r="H1645" t="s">
        <v>613</v>
      </c>
      <c r="I1645" t="s">
        <v>540</v>
      </c>
      <c r="J1645" t="s">
        <v>554</v>
      </c>
      <c r="K1645">
        <v>174742</v>
      </c>
      <c r="L1645">
        <v>0</v>
      </c>
      <c r="M1645" t="s">
        <v>660</v>
      </c>
    </row>
    <row r="1646" spans="1:13" x14ac:dyDescent="0.3">
      <c r="A1646" t="str">
        <f t="shared" si="50"/>
        <v>3Leicester</v>
      </c>
      <c r="B1646">
        <f t="shared" si="51"/>
        <v>3</v>
      </c>
      <c r="C1646" t="s">
        <v>176</v>
      </c>
      <c r="D1646" t="s">
        <v>673</v>
      </c>
      <c r="E1646">
        <v>39</v>
      </c>
      <c r="F1646" t="s">
        <v>1640</v>
      </c>
      <c r="G1646" t="s">
        <v>1641</v>
      </c>
      <c r="H1646" t="s">
        <v>638</v>
      </c>
      <c r="I1646" t="s">
        <v>612</v>
      </c>
      <c r="J1646" t="s">
        <v>554</v>
      </c>
      <c r="K1646">
        <v>100542</v>
      </c>
      <c r="L1646">
        <v>0</v>
      </c>
      <c r="M1646" t="s">
        <v>663</v>
      </c>
    </row>
    <row r="1647" spans="1:13" x14ac:dyDescent="0.3">
      <c r="A1647" t="str">
        <f t="shared" si="50"/>
        <v>4Leicester</v>
      </c>
      <c r="B1647">
        <f t="shared" si="51"/>
        <v>4</v>
      </c>
      <c r="C1647" t="s">
        <v>176</v>
      </c>
      <c r="D1647" t="s">
        <v>673</v>
      </c>
      <c r="E1647">
        <v>40</v>
      </c>
      <c r="F1647" t="s">
        <v>1642</v>
      </c>
      <c r="G1647" t="s">
        <v>1643</v>
      </c>
      <c r="H1647" t="s">
        <v>630</v>
      </c>
      <c r="I1647" t="s">
        <v>543</v>
      </c>
      <c r="J1647" t="s">
        <v>554</v>
      </c>
      <c r="K1647">
        <v>574685</v>
      </c>
      <c r="L1647">
        <v>180</v>
      </c>
      <c r="M1647" t="s">
        <v>651</v>
      </c>
    </row>
    <row r="1648" spans="1:13" x14ac:dyDescent="0.3">
      <c r="A1648" t="str">
        <f t="shared" si="50"/>
        <v>5Leicester</v>
      </c>
      <c r="B1648">
        <f t="shared" si="51"/>
        <v>5</v>
      </c>
      <c r="C1648" t="s">
        <v>176</v>
      </c>
      <c r="D1648" t="s">
        <v>673</v>
      </c>
      <c r="E1648">
        <v>41</v>
      </c>
      <c r="F1648" t="s">
        <v>1644</v>
      </c>
      <c r="G1648" t="s">
        <v>1643</v>
      </c>
      <c r="H1648" t="s">
        <v>630</v>
      </c>
      <c r="I1648" t="s">
        <v>543</v>
      </c>
      <c r="J1648" t="s">
        <v>554</v>
      </c>
      <c r="K1648">
        <v>234106</v>
      </c>
      <c r="L1648">
        <v>180</v>
      </c>
      <c r="M1648" t="s">
        <v>651</v>
      </c>
    </row>
    <row r="1649" spans="1:13" x14ac:dyDescent="0.3">
      <c r="A1649" t="str">
        <f t="shared" si="50"/>
        <v>6Leicester</v>
      </c>
      <c r="B1649">
        <f t="shared" si="51"/>
        <v>6</v>
      </c>
      <c r="C1649" t="s">
        <v>176</v>
      </c>
      <c r="D1649" t="s">
        <v>673</v>
      </c>
      <c r="E1649">
        <v>44</v>
      </c>
      <c r="F1649" t="s">
        <v>1645</v>
      </c>
      <c r="G1649" t="s">
        <v>1639</v>
      </c>
      <c r="H1649" t="s">
        <v>630</v>
      </c>
      <c r="I1649" t="s">
        <v>543</v>
      </c>
      <c r="J1649" t="s">
        <v>554</v>
      </c>
      <c r="K1649">
        <v>673427</v>
      </c>
      <c r="L1649">
        <v>120</v>
      </c>
      <c r="M1649" t="s">
        <v>651</v>
      </c>
    </row>
    <row r="1650" spans="1:13" x14ac:dyDescent="0.3">
      <c r="A1650" t="str">
        <f t="shared" si="50"/>
        <v>7Leicester</v>
      </c>
      <c r="B1650">
        <f t="shared" si="51"/>
        <v>7</v>
      </c>
      <c r="C1650" t="s">
        <v>176</v>
      </c>
      <c r="D1650" t="s">
        <v>673</v>
      </c>
      <c r="E1650">
        <v>46</v>
      </c>
      <c r="F1650" t="s">
        <v>1650</v>
      </c>
      <c r="G1650" t="s">
        <v>1651</v>
      </c>
      <c r="H1650" t="s">
        <v>605</v>
      </c>
      <c r="I1650" t="s">
        <v>600</v>
      </c>
      <c r="J1650" t="s">
        <v>554</v>
      </c>
      <c r="K1650">
        <v>5346</v>
      </c>
      <c r="L1650">
        <v>0</v>
      </c>
      <c r="M1650" t="s">
        <v>660</v>
      </c>
    </row>
    <row r="1651" spans="1:13" x14ac:dyDescent="0.3">
      <c r="A1651" t="str">
        <f t="shared" si="50"/>
        <v>8Leicester</v>
      </c>
      <c r="B1651">
        <f t="shared" si="51"/>
        <v>8</v>
      </c>
      <c r="C1651" t="s">
        <v>176</v>
      </c>
      <c r="D1651" t="s">
        <v>673</v>
      </c>
      <c r="E1651">
        <v>47</v>
      </c>
      <c r="F1651" t="s">
        <v>3111</v>
      </c>
      <c r="G1651" t="s">
        <v>3112</v>
      </c>
      <c r="H1651" t="s">
        <v>588</v>
      </c>
      <c r="I1651" t="s">
        <v>537</v>
      </c>
      <c r="J1651" t="s">
        <v>554</v>
      </c>
      <c r="K1651">
        <v>26667</v>
      </c>
      <c r="L1651">
        <v>0</v>
      </c>
      <c r="M1651" t="s">
        <v>660</v>
      </c>
    </row>
    <row r="1652" spans="1:13" x14ac:dyDescent="0.3">
      <c r="A1652" t="str">
        <f t="shared" si="50"/>
        <v>9Leicester</v>
      </c>
      <c r="B1652">
        <f t="shared" si="51"/>
        <v>9</v>
      </c>
      <c r="C1652" t="s">
        <v>176</v>
      </c>
      <c r="D1652" t="s">
        <v>673</v>
      </c>
      <c r="E1652">
        <v>48</v>
      </c>
      <c r="F1652" t="s">
        <v>3113</v>
      </c>
      <c r="G1652" t="s">
        <v>3114</v>
      </c>
      <c r="H1652" t="s">
        <v>639</v>
      </c>
      <c r="I1652" t="s">
        <v>653</v>
      </c>
      <c r="J1652" t="s">
        <v>554</v>
      </c>
      <c r="K1652">
        <v>432475</v>
      </c>
      <c r="L1652">
        <v>0</v>
      </c>
      <c r="M1652" t="s">
        <v>654</v>
      </c>
    </row>
    <row r="1653" spans="1:13" x14ac:dyDescent="0.3">
      <c r="A1653" t="str">
        <f t="shared" si="50"/>
        <v>10Leicester</v>
      </c>
      <c r="B1653">
        <f t="shared" si="51"/>
        <v>10</v>
      </c>
      <c r="C1653" t="s">
        <v>176</v>
      </c>
      <c r="D1653" t="s">
        <v>673</v>
      </c>
      <c r="E1653">
        <v>49</v>
      </c>
      <c r="F1653" t="s">
        <v>1782</v>
      </c>
      <c r="G1653" t="s">
        <v>3115</v>
      </c>
      <c r="H1653" t="s">
        <v>588</v>
      </c>
      <c r="I1653" t="s">
        <v>537</v>
      </c>
      <c r="J1653" t="s">
        <v>554</v>
      </c>
      <c r="K1653">
        <v>1688277</v>
      </c>
      <c r="L1653">
        <v>0</v>
      </c>
      <c r="M1653" t="s">
        <v>660</v>
      </c>
    </row>
    <row r="1654" spans="1:13" x14ac:dyDescent="0.3">
      <c r="A1654" t="str">
        <f t="shared" si="50"/>
        <v>11Leicester</v>
      </c>
      <c r="B1654">
        <f t="shared" si="51"/>
        <v>11</v>
      </c>
      <c r="C1654" t="s">
        <v>176</v>
      </c>
      <c r="D1654" t="s">
        <v>673</v>
      </c>
      <c r="E1654">
        <v>51</v>
      </c>
      <c r="F1654" t="s">
        <v>3116</v>
      </c>
      <c r="G1654" t="s">
        <v>3116</v>
      </c>
      <c r="H1654" t="s">
        <v>588</v>
      </c>
      <c r="I1654" t="s">
        <v>830</v>
      </c>
      <c r="J1654" t="s">
        <v>554</v>
      </c>
      <c r="K1654">
        <v>282219.34999999998</v>
      </c>
      <c r="L1654">
        <v>0</v>
      </c>
      <c r="M1654" t="s">
        <v>660</v>
      </c>
    </row>
    <row r="1655" spans="1:13" x14ac:dyDescent="0.3">
      <c r="A1655" t="str">
        <f t="shared" si="50"/>
        <v>12Leicester</v>
      </c>
      <c r="B1655">
        <f t="shared" si="51"/>
        <v>12</v>
      </c>
      <c r="C1655" t="s">
        <v>176</v>
      </c>
      <c r="D1655" t="s">
        <v>673</v>
      </c>
      <c r="E1655">
        <v>52</v>
      </c>
      <c r="F1655" t="s">
        <v>1646</v>
      </c>
      <c r="G1655" t="s">
        <v>1646</v>
      </c>
      <c r="H1655" t="s">
        <v>588</v>
      </c>
      <c r="I1655" t="s">
        <v>830</v>
      </c>
      <c r="J1655" t="s">
        <v>554</v>
      </c>
      <c r="K1655">
        <v>130000</v>
      </c>
      <c r="L1655">
        <v>0</v>
      </c>
      <c r="M1655" t="s">
        <v>660</v>
      </c>
    </row>
    <row r="1656" spans="1:13" x14ac:dyDescent="0.3">
      <c r="A1656" t="str">
        <f t="shared" si="50"/>
        <v>1Havering</v>
      </c>
      <c r="B1656">
        <f t="shared" si="51"/>
        <v>1</v>
      </c>
      <c r="C1656" t="s">
        <v>144</v>
      </c>
      <c r="D1656" t="s">
        <v>648</v>
      </c>
      <c r="E1656">
        <v>1</v>
      </c>
      <c r="F1656" t="s">
        <v>3117</v>
      </c>
      <c r="G1656" t="s">
        <v>3118</v>
      </c>
      <c r="H1656" t="s">
        <v>638</v>
      </c>
      <c r="I1656" t="s">
        <v>595</v>
      </c>
      <c r="J1656" t="s">
        <v>532</v>
      </c>
      <c r="K1656">
        <v>500000</v>
      </c>
      <c r="L1656">
        <v>9</v>
      </c>
      <c r="M1656" t="s">
        <v>663</v>
      </c>
    </row>
    <row r="1657" spans="1:13" x14ac:dyDescent="0.3">
      <c r="A1657" t="str">
        <f t="shared" si="50"/>
        <v>2Havering</v>
      </c>
      <c r="B1657">
        <f t="shared" si="51"/>
        <v>2</v>
      </c>
      <c r="C1657" t="s">
        <v>144</v>
      </c>
      <c r="D1657" t="s">
        <v>648</v>
      </c>
      <c r="E1657">
        <v>2</v>
      </c>
      <c r="F1657" t="s">
        <v>3119</v>
      </c>
      <c r="G1657" t="s">
        <v>3120</v>
      </c>
      <c r="H1657" t="s">
        <v>638</v>
      </c>
      <c r="I1657" t="s">
        <v>604</v>
      </c>
      <c r="J1657" t="s">
        <v>532</v>
      </c>
      <c r="K1657">
        <v>548649</v>
      </c>
      <c r="L1657">
        <v>8</v>
      </c>
      <c r="M1657" t="s">
        <v>663</v>
      </c>
    </row>
    <row r="1658" spans="1:13" x14ac:dyDescent="0.3">
      <c r="A1658" t="str">
        <f t="shared" si="50"/>
        <v>3Havering</v>
      </c>
      <c r="B1658">
        <f t="shared" si="51"/>
        <v>3</v>
      </c>
      <c r="C1658" t="s">
        <v>144</v>
      </c>
      <c r="D1658" t="s">
        <v>648</v>
      </c>
      <c r="E1658">
        <v>3</v>
      </c>
      <c r="F1658" t="s">
        <v>3121</v>
      </c>
      <c r="G1658" t="s">
        <v>3122</v>
      </c>
      <c r="H1658" t="s">
        <v>619</v>
      </c>
      <c r="I1658" t="s">
        <v>541</v>
      </c>
      <c r="J1658" t="s">
        <v>532</v>
      </c>
      <c r="K1658">
        <v>546098</v>
      </c>
      <c r="L1658">
        <v>23094</v>
      </c>
      <c r="M1658" t="s">
        <v>657</v>
      </c>
    </row>
    <row r="1659" spans="1:13" x14ac:dyDescent="0.3">
      <c r="A1659" t="str">
        <f t="shared" si="50"/>
        <v>4Havering</v>
      </c>
      <c r="B1659">
        <f t="shared" si="51"/>
        <v>4</v>
      </c>
      <c r="C1659" t="s">
        <v>144</v>
      </c>
      <c r="D1659" t="s">
        <v>648</v>
      </c>
      <c r="E1659">
        <v>7</v>
      </c>
      <c r="F1659" t="s">
        <v>3123</v>
      </c>
      <c r="G1659" t="s">
        <v>3124</v>
      </c>
      <c r="H1659" t="s">
        <v>619</v>
      </c>
      <c r="I1659" t="s">
        <v>563</v>
      </c>
      <c r="J1659" t="s">
        <v>554</v>
      </c>
      <c r="K1659">
        <v>177178</v>
      </c>
      <c r="L1659">
        <v>7611</v>
      </c>
      <c r="M1659" t="s">
        <v>657</v>
      </c>
    </row>
    <row r="1660" spans="1:13" x14ac:dyDescent="0.3">
      <c r="A1660" t="str">
        <f t="shared" si="50"/>
        <v>5Havering</v>
      </c>
      <c r="B1660">
        <f t="shared" si="51"/>
        <v>5</v>
      </c>
      <c r="C1660" t="s">
        <v>144</v>
      </c>
      <c r="D1660" t="s">
        <v>648</v>
      </c>
      <c r="E1660">
        <v>8</v>
      </c>
      <c r="F1660" t="s">
        <v>3125</v>
      </c>
      <c r="G1660" t="s">
        <v>3126</v>
      </c>
      <c r="H1660" t="s">
        <v>619</v>
      </c>
      <c r="I1660" t="s">
        <v>563</v>
      </c>
      <c r="J1660" t="s">
        <v>554</v>
      </c>
      <c r="K1660">
        <v>24176</v>
      </c>
      <c r="L1660">
        <v>1450</v>
      </c>
      <c r="M1660" t="s">
        <v>657</v>
      </c>
    </row>
    <row r="1661" spans="1:13" x14ac:dyDescent="0.3">
      <c r="A1661" t="str">
        <f t="shared" si="50"/>
        <v>6Havering</v>
      </c>
      <c r="B1661">
        <f t="shared" si="51"/>
        <v>6</v>
      </c>
      <c r="C1661" t="s">
        <v>144</v>
      </c>
      <c r="D1661" t="s">
        <v>648</v>
      </c>
      <c r="E1661">
        <v>9</v>
      </c>
      <c r="F1661" t="s">
        <v>3121</v>
      </c>
      <c r="G1661" t="s">
        <v>3122</v>
      </c>
      <c r="H1661" t="s">
        <v>619</v>
      </c>
      <c r="I1661" t="s">
        <v>541</v>
      </c>
      <c r="J1661" t="s">
        <v>554</v>
      </c>
      <c r="K1661">
        <v>1095228</v>
      </c>
      <c r="L1661">
        <v>45883</v>
      </c>
      <c r="M1661" t="s">
        <v>657</v>
      </c>
    </row>
    <row r="1662" spans="1:13" x14ac:dyDescent="0.3">
      <c r="A1662" t="str">
        <f t="shared" si="50"/>
        <v>7Havering</v>
      </c>
      <c r="B1662">
        <f t="shared" si="51"/>
        <v>7</v>
      </c>
      <c r="C1662" t="s">
        <v>144</v>
      </c>
      <c r="D1662" t="s">
        <v>648</v>
      </c>
      <c r="E1662">
        <v>10</v>
      </c>
      <c r="F1662" t="s">
        <v>3119</v>
      </c>
      <c r="G1662" t="s">
        <v>3120</v>
      </c>
      <c r="H1662" t="s">
        <v>638</v>
      </c>
      <c r="I1662" t="s">
        <v>604</v>
      </c>
      <c r="J1662" t="s">
        <v>554</v>
      </c>
      <c r="K1662">
        <v>800000</v>
      </c>
      <c r="L1662">
        <v>12</v>
      </c>
      <c r="M1662" t="s">
        <v>663</v>
      </c>
    </row>
    <row r="1663" spans="1:13" x14ac:dyDescent="0.3">
      <c r="A1663" t="str">
        <f t="shared" si="50"/>
        <v>8Havering</v>
      </c>
      <c r="B1663">
        <f t="shared" si="51"/>
        <v>8</v>
      </c>
      <c r="C1663" t="s">
        <v>144</v>
      </c>
      <c r="D1663" t="s">
        <v>648</v>
      </c>
      <c r="E1663">
        <v>11</v>
      </c>
      <c r="F1663" t="s">
        <v>3117</v>
      </c>
      <c r="G1663" t="s">
        <v>3118</v>
      </c>
      <c r="H1663" t="s">
        <v>638</v>
      </c>
      <c r="I1663" t="s">
        <v>595</v>
      </c>
      <c r="J1663" t="s">
        <v>554</v>
      </c>
      <c r="K1663">
        <v>420000</v>
      </c>
      <c r="L1663">
        <v>7</v>
      </c>
      <c r="M1663" t="s">
        <v>663</v>
      </c>
    </row>
    <row r="1664" spans="1:13" x14ac:dyDescent="0.3">
      <c r="A1664" t="str">
        <f t="shared" si="50"/>
        <v>9Havering</v>
      </c>
      <c r="B1664">
        <f t="shared" si="51"/>
        <v>9</v>
      </c>
      <c r="C1664" t="s">
        <v>144</v>
      </c>
      <c r="D1664" t="s">
        <v>648</v>
      </c>
      <c r="E1664">
        <v>12</v>
      </c>
      <c r="F1664" t="s">
        <v>3127</v>
      </c>
      <c r="G1664" t="s">
        <v>3128</v>
      </c>
      <c r="H1664" t="s">
        <v>528</v>
      </c>
      <c r="I1664" t="s">
        <v>575</v>
      </c>
      <c r="J1664" t="s">
        <v>554</v>
      </c>
      <c r="K1664">
        <v>161788</v>
      </c>
      <c r="L1664">
        <v>160</v>
      </c>
      <c r="M1664" t="s">
        <v>682</v>
      </c>
    </row>
    <row r="1665" spans="1:13" x14ac:dyDescent="0.3">
      <c r="A1665" t="str">
        <f t="shared" si="50"/>
        <v>10Havering</v>
      </c>
      <c r="B1665">
        <f t="shared" si="51"/>
        <v>10</v>
      </c>
      <c r="C1665" t="s">
        <v>144</v>
      </c>
      <c r="D1665" t="s">
        <v>648</v>
      </c>
      <c r="E1665">
        <v>13</v>
      </c>
      <c r="F1665" t="s">
        <v>3129</v>
      </c>
      <c r="G1665" t="s">
        <v>3130</v>
      </c>
      <c r="H1665" t="s">
        <v>528</v>
      </c>
      <c r="I1665" t="s">
        <v>534</v>
      </c>
      <c r="J1665" t="s">
        <v>554</v>
      </c>
      <c r="K1665">
        <v>50000</v>
      </c>
      <c r="L1665">
        <v>169</v>
      </c>
      <c r="M1665" t="s">
        <v>682</v>
      </c>
    </row>
    <row r="1666" spans="1:13" x14ac:dyDescent="0.3">
      <c r="A1666" t="str">
        <f t="shared" si="50"/>
        <v>11Havering</v>
      </c>
      <c r="B1666">
        <f t="shared" si="51"/>
        <v>11</v>
      </c>
      <c r="C1666" t="s">
        <v>144</v>
      </c>
      <c r="D1666" t="s">
        <v>648</v>
      </c>
      <c r="E1666">
        <v>701</v>
      </c>
      <c r="F1666" t="s">
        <v>3131</v>
      </c>
      <c r="G1666" t="s">
        <v>3132</v>
      </c>
      <c r="H1666" t="s">
        <v>631</v>
      </c>
      <c r="I1666" t="s">
        <v>544</v>
      </c>
      <c r="J1666" t="s">
        <v>554</v>
      </c>
      <c r="K1666">
        <v>1000000</v>
      </c>
      <c r="L1666">
        <v>489</v>
      </c>
      <c r="M1666" t="s">
        <v>525</v>
      </c>
    </row>
    <row r="1667" spans="1:13" x14ac:dyDescent="0.3">
      <c r="A1667" t="str">
        <f t="shared" ref="A1667:A1730" si="52">B1667&amp;C1667</f>
        <v>1St. Helens</v>
      </c>
      <c r="B1667">
        <f t="shared" ref="B1667:B1730" si="53">IF(C1667=C1666, B1666+1, 1)</f>
        <v>1</v>
      </c>
      <c r="C1667" t="s">
        <v>272</v>
      </c>
      <c r="D1667" t="s">
        <v>686</v>
      </c>
      <c r="E1667">
        <v>3001</v>
      </c>
      <c r="F1667" t="s">
        <v>3133</v>
      </c>
      <c r="G1667" t="s">
        <v>3134</v>
      </c>
      <c r="H1667" t="s">
        <v>639</v>
      </c>
      <c r="I1667" t="s">
        <v>653</v>
      </c>
      <c r="J1667" t="s">
        <v>532</v>
      </c>
      <c r="K1667">
        <v>635000</v>
      </c>
      <c r="L1667" t="s">
        <v>653</v>
      </c>
      <c r="M1667" t="s">
        <v>654</v>
      </c>
    </row>
    <row r="1668" spans="1:13" x14ac:dyDescent="0.3">
      <c r="A1668" t="str">
        <f t="shared" si="52"/>
        <v>2St. Helens</v>
      </c>
      <c r="B1668">
        <f t="shared" si="53"/>
        <v>2</v>
      </c>
      <c r="C1668" t="s">
        <v>272</v>
      </c>
      <c r="D1668" t="s">
        <v>686</v>
      </c>
      <c r="E1668">
        <v>3002</v>
      </c>
      <c r="F1668" t="s">
        <v>2089</v>
      </c>
      <c r="G1668" t="s">
        <v>3135</v>
      </c>
      <c r="H1668" t="s">
        <v>639</v>
      </c>
      <c r="I1668" t="s">
        <v>653</v>
      </c>
      <c r="J1668" t="s">
        <v>532</v>
      </c>
      <c r="K1668">
        <v>30000</v>
      </c>
      <c r="L1668" t="s">
        <v>653</v>
      </c>
      <c r="M1668" t="s">
        <v>654</v>
      </c>
    </row>
    <row r="1669" spans="1:13" x14ac:dyDescent="0.3">
      <c r="A1669" t="str">
        <f t="shared" si="52"/>
        <v>3St. Helens</v>
      </c>
      <c r="B1669">
        <f t="shared" si="53"/>
        <v>3</v>
      </c>
      <c r="C1669" t="s">
        <v>272</v>
      </c>
      <c r="D1669" t="s">
        <v>686</v>
      </c>
      <c r="E1669">
        <v>3003</v>
      </c>
      <c r="F1669" t="s">
        <v>3136</v>
      </c>
      <c r="G1669" t="s">
        <v>3137</v>
      </c>
      <c r="H1669" t="s">
        <v>638</v>
      </c>
      <c r="I1669" t="s">
        <v>595</v>
      </c>
      <c r="J1669" t="s">
        <v>532</v>
      </c>
      <c r="K1669">
        <v>500000</v>
      </c>
      <c r="L1669">
        <v>13</v>
      </c>
      <c r="M1669" t="s">
        <v>663</v>
      </c>
    </row>
    <row r="1670" spans="1:13" x14ac:dyDescent="0.3">
      <c r="A1670" t="str">
        <f t="shared" si="52"/>
        <v>4St. Helens</v>
      </c>
      <c r="B1670">
        <f t="shared" si="53"/>
        <v>4</v>
      </c>
      <c r="C1670" t="s">
        <v>272</v>
      </c>
      <c r="D1670" t="s">
        <v>686</v>
      </c>
      <c r="E1670">
        <v>4001</v>
      </c>
      <c r="F1670" t="s">
        <v>3138</v>
      </c>
      <c r="G1670" t="s">
        <v>3139</v>
      </c>
      <c r="H1670" t="s">
        <v>588</v>
      </c>
      <c r="I1670" t="s">
        <v>830</v>
      </c>
      <c r="J1670" t="s">
        <v>554</v>
      </c>
      <c r="K1670">
        <v>462119</v>
      </c>
      <c r="L1670">
        <v>0</v>
      </c>
      <c r="M1670" t="s">
        <v>660</v>
      </c>
    </row>
    <row r="1671" spans="1:13" x14ac:dyDescent="0.3">
      <c r="A1671" t="str">
        <f t="shared" si="52"/>
        <v>5St. Helens</v>
      </c>
      <c r="B1671">
        <f t="shared" si="53"/>
        <v>5</v>
      </c>
      <c r="C1671" t="s">
        <v>272</v>
      </c>
      <c r="D1671" t="s">
        <v>686</v>
      </c>
      <c r="E1671">
        <v>4003</v>
      </c>
      <c r="F1671" t="s">
        <v>3140</v>
      </c>
      <c r="G1671" t="s">
        <v>3141</v>
      </c>
      <c r="H1671" t="s">
        <v>639</v>
      </c>
      <c r="I1671" t="s">
        <v>653</v>
      </c>
      <c r="J1671" t="s">
        <v>554</v>
      </c>
      <c r="K1671">
        <v>50118</v>
      </c>
      <c r="L1671">
        <v>0</v>
      </c>
      <c r="M1671" t="s">
        <v>654</v>
      </c>
    </row>
    <row r="1672" spans="1:13" x14ac:dyDescent="0.3">
      <c r="A1672" t="str">
        <f t="shared" si="52"/>
        <v>6St. Helens</v>
      </c>
      <c r="B1672">
        <f t="shared" si="53"/>
        <v>6</v>
      </c>
      <c r="C1672" t="s">
        <v>272</v>
      </c>
      <c r="D1672" t="s">
        <v>686</v>
      </c>
      <c r="E1672">
        <v>4005</v>
      </c>
      <c r="F1672" t="s">
        <v>3142</v>
      </c>
      <c r="G1672" t="s">
        <v>3142</v>
      </c>
      <c r="H1672" t="s">
        <v>628</v>
      </c>
      <c r="I1672" t="s">
        <v>542</v>
      </c>
      <c r="J1672" t="s">
        <v>554</v>
      </c>
      <c r="K1672">
        <v>38432</v>
      </c>
      <c r="L1672">
        <v>0</v>
      </c>
      <c r="M1672" t="s">
        <v>660</v>
      </c>
    </row>
    <row r="1673" spans="1:13" x14ac:dyDescent="0.3">
      <c r="A1673" t="str">
        <f t="shared" si="52"/>
        <v>7St. Helens</v>
      </c>
      <c r="B1673">
        <f t="shared" si="53"/>
        <v>7</v>
      </c>
      <c r="C1673" t="s">
        <v>272</v>
      </c>
      <c r="D1673" t="s">
        <v>686</v>
      </c>
      <c r="E1673">
        <v>4006</v>
      </c>
      <c r="F1673" t="s">
        <v>3143</v>
      </c>
      <c r="G1673" t="s">
        <v>3144</v>
      </c>
      <c r="H1673" t="s">
        <v>639</v>
      </c>
      <c r="I1673" t="s">
        <v>653</v>
      </c>
      <c r="J1673" t="s">
        <v>554</v>
      </c>
      <c r="K1673">
        <v>342292</v>
      </c>
      <c r="L1673">
        <v>0</v>
      </c>
      <c r="M1673" t="s">
        <v>654</v>
      </c>
    </row>
    <row r="1674" spans="1:13" x14ac:dyDescent="0.3">
      <c r="A1674" t="str">
        <f t="shared" si="52"/>
        <v>8St. Helens</v>
      </c>
      <c r="B1674">
        <f t="shared" si="53"/>
        <v>8</v>
      </c>
      <c r="C1674" t="s">
        <v>272</v>
      </c>
      <c r="D1674" t="s">
        <v>686</v>
      </c>
      <c r="E1674">
        <v>4007</v>
      </c>
      <c r="F1674" t="s">
        <v>3145</v>
      </c>
      <c r="G1674" t="s">
        <v>3146</v>
      </c>
      <c r="H1674" t="s">
        <v>628</v>
      </c>
      <c r="I1674" t="s">
        <v>542</v>
      </c>
      <c r="J1674" t="s">
        <v>554</v>
      </c>
      <c r="K1674">
        <v>165968</v>
      </c>
      <c r="L1674">
        <v>0</v>
      </c>
      <c r="M1674" t="s">
        <v>660</v>
      </c>
    </row>
    <row r="1675" spans="1:13" x14ac:dyDescent="0.3">
      <c r="A1675" t="str">
        <f t="shared" si="52"/>
        <v>9St. Helens</v>
      </c>
      <c r="B1675">
        <f t="shared" si="53"/>
        <v>9</v>
      </c>
      <c r="C1675" t="s">
        <v>272</v>
      </c>
      <c r="D1675" t="s">
        <v>686</v>
      </c>
      <c r="E1675">
        <v>4008</v>
      </c>
      <c r="F1675" t="s">
        <v>1564</v>
      </c>
      <c r="G1675" t="s">
        <v>3147</v>
      </c>
      <c r="H1675" t="s">
        <v>588</v>
      </c>
      <c r="I1675" t="s">
        <v>577</v>
      </c>
      <c r="J1675" t="s">
        <v>554</v>
      </c>
      <c r="K1675">
        <v>234759</v>
      </c>
      <c r="L1675">
        <v>0</v>
      </c>
      <c r="M1675" t="s">
        <v>660</v>
      </c>
    </row>
    <row r="1676" spans="1:13" x14ac:dyDescent="0.3">
      <c r="A1676" t="str">
        <f t="shared" si="52"/>
        <v>10St. Helens</v>
      </c>
      <c r="B1676">
        <f t="shared" si="53"/>
        <v>10</v>
      </c>
      <c r="C1676" t="s">
        <v>272</v>
      </c>
      <c r="D1676" t="s">
        <v>686</v>
      </c>
      <c r="E1676">
        <v>4009</v>
      </c>
      <c r="F1676" t="s">
        <v>2089</v>
      </c>
      <c r="G1676" t="s">
        <v>3135</v>
      </c>
      <c r="H1676" t="s">
        <v>639</v>
      </c>
      <c r="I1676" t="s">
        <v>653</v>
      </c>
      <c r="J1676" t="s">
        <v>554</v>
      </c>
      <c r="K1676">
        <v>28643</v>
      </c>
      <c r="L1676">
        <v>0</v>
      </c>
      <c r="M1676" t="s">
        <v>654</v>
      </c>
    </row>
    <row r="1677" spans="1:13" x14ac:dyDescent="0.3">
      <c r="A1677" t="str">
        <f t="shared" si="52"/>
        <v>11St. Helens</v>
      </c>
      <c r="B1677">
        <f t="shared" si="53"/>
        <v>11</v>
      </c>
      <c r="C1677" t="s">
        <v>272</v>
      </c>
      <c r="D1677" t="s">
        <v>686</v>
      </c>
      <c r="E1677">
        <v>4010</v>
      </c>
      <c r="F1677" t="s">
        <v>3148</v>
      </c>
      <c r="G1677" t="s">
        <v>3149</v>
      </c>
      <c r="H1677" t="s">
        <v>557</v>
      </c>
      <c r="I1677" t="s">
        <v>653</v>
      </c>
      <c r="J1677" t="s">
        <v>554</v>
      </c>
      <c r="K1677">
        <v>28129</v>
      </c>
      <c r="L1677">
        <v>0</v>
      </c>
      <c r="M1677" t="s">
        <v>660</v>
      </c>
    </row>
    <row r="1678" spans="1:13" x14ac:dyDescent="0.3">
      <c r="A1678" t="str">
        <f t="shared" si="52"/>
        <v>12St. Helens</v>
      </c>
      <c r="B1678">
        <f t="shared" si="53"/>
        <v>12</v>
      </c>
      <c r="C1678" t="s">
        <v>272</v>
      </c>
      <c r="D1678" t="s">
        <v>686</v>
      </c>
      <c r="E1678">
        <v>4011</v>
      </c>
      <c r="F1678" t="s">
        <v>3150</v>
      </c>
      <c r="G1678" t="s">
        <v>3151</v>
      </c>
      <c r="H1678" t="s">
        <v>588</v>
      </c>
      <c r="I1678" t="s">
        <v>537</v>
      </c>
      <c r="J1678" t="s">
        <v>554</v>
      </c>
      <c r="K1678">
        <v>147000</v>
      </c>
      <c r="L1678" t="s">
        <v>3152</v>
      </c>
      <c r="M1678" t="s">
        <v>660</v>
      </c>
    </row>
    <row r="1679" spans="1:13" x14ac:dyDescent="0.3">
      <c r="A1679" t="str">
        <f t="shared" si="52"/>
        <v>13St. Helens</v>
      </c>
      <c r="B1679">
        <f t="shared" si="53"/>
        <v>13</v>
      </c>
      <c r="C1679" t="s">
        <v>272</v>
      </c>
      <c r="D1679" t="s">
        <v>686</v>
      </c>
      <c r="E1679">
        <v>4012</v>
      </c>
      <c r="F1679" t="s">
        <v>3153</v>
      </c>
      <c r="G1679" t="s">
        <v>1815</v>
      </c>
      <c r="H1679" t="s">
        <v>639</v>
      </c>
      <c r="I1679" t="s">
        <v>548</v>
      </c>
      <c r="J1679" t="s">
        <v>554</v>
      </c>
      <c r="K1679">
        <v>66000</v>
      </c>
      <c r="L1679" t="s">
        <v>3154</v>
      </c>
      <c r="M1679" t="s">
        <v>654</v>
      </c>
    </row>
    <row r="1680" spans="1:13" x14ac:dyDescent="0.3">
      <c r="A1680" t="str">
        <f t="shared" si="52"/>
        <v>14St. Helens</v>
      </c>
      <c r="B1680">
        <f t="shared" si="53"/>
        <v>14</v>
      </c>
      <c r="C1680" t="s">
        <v>272</v>
      </c>
      <c r="D1680" t="s">
        <v>686</v>
      </c>
      <c r="E1680">
        <v>4013</v>
      </c>
      <c r="F1680" t="s">
        <v>3155</v>
      </c>
      <c r="G1680" t="s">
        <v>3156</v>
      </c>
      <c r="H1680" t="s">
        <v>588</v>
      </c>
      <c r="I1680" t="s">
        <v>557</v>
      </c>
      <c r="J1680" t="s">
        <v>554</v>
      </c>
      <c r="K1680">
        <v>198831</v>
      </c>
      <c r="L1680" t="s">
        <v>3157</v>
      </c>
      <c r="M1680" t="s">
        <v>660</v>
      </c>
    </row>
    <row r="1681" spans="1:13" x14ac:dyDescent="0.3">
      <c r="A1681" t="str">
        <f t="shared" si="52"/>
        <v>15St. Helens</v>
      </c>
      <c r="B1681">
        <f t="shared" si="53"/>
        <v>15</v>
      </c>
      <c r="C1681" t="s">
        <v>272</v>
      </c>
      <c r="D1681" t="s">
        <v>686</v>
      </c>
      <c r="E1681">
        <v>4014</v>
      </c>
      <c r="F1681" t="s">
        <v>3158</v>
      </c>
      <c r="G1681" t="s">
        <v>3159</v>
      </c>
      <c r="H1681" t="s">
        <v>588</v>
      </c>
      <c r="I1681" t="s">
        <v>537</v>
      </c>
      <c r="J1681" t="s">
        <v>554</v>
      </c>
      <c r="K1681">
        <v>131000</v>
      </c>
      <c r="L1681" t="s">
        <v>3160</v>
      </c>
      <c r="M1681" t="s">
        <v>660</v>
      </c>
    </row>
    <row r="1682" spans="1:13" x14ac:dyDescent="0.3">
      <c r="A1682" t="str">
        <f t="shared" si="52"/>
        <v>16St. Helens</v>
      </c>
      <c r="B1682">
        <f t="shared" si="53"/>
        <v>16</v>
      </c>
      <c r="C1682" t="s">
        <v>272</v>
      </c>
      <c r="D1682" t="s">
        <v>686</v>
      </c>
      <c r="E1682">
        <v>4015</v>
      </c>
      <c r="F1682" t="s">
        <v>3161</v>
      </c>
      <c r="G1682" t="s">
        <v>3162</v>
      </c>
      <c r="H1682" t="s">
        <v>588</v>
      </c>
      <c r="I1682" t="s">
        <v>830</v>
      </c>
      <c r="J1682" t="s">
        <v>554</v>
      </c>
      <c r="K1682">
        <v>78000</v>
      </c>
      <c r="L1682" t="s">
        <v>3163</v>
      </c>
      <c r="M1682" t="s">
        <v>660</v>
      </c>
    </row>
    <row r="1683" spans="1:13" x14ac:dyDescent="0.3">
      <c r="A1683" t="str">
        <f t="shared" si="52"/>
        <v>17St. Helens</v>
      </c>
      <c r="B1683">
        <f t="shared" si="53"/>
        <v>17</v>
      </c>
      <c r="C1683" t="s">
        <v>272</v>
      </c>
      <c r="D1683" t="s">
        <v>686</v>
      </c>
      <c r="E1683">
        <v>3006</v>
      </c>
      <c r="F1683" t="s">
        <v>3164</v>
      </c>
      <c r="G1683" t="s">
        <v>3164</v>
      </c>
      <c r="H1683" t="s">
        <v>636</v>
      </c>
      <c r="I1683" t="s">
        <v>557</v>
      </c>
      <c r="J1683" t="s">
        <v>532</v>
      </c>
      <c r="K1683">
        <v>30857</v>
      </c>
      <c r="L1683">
        <v>0</v>
      </c>
      <c r="M1683" t="s">
        <v>660</v>
      </c>
    </row>
    <row r="1684" spans="1:13" x14ac:dyDescent="0.3">
      <c r="A1684" t="str">
        <f t="shared" si="52"/>
        <v>18St. Helens</v>
      </c>
      <c r="B1684">
        <f t="shared" si="53"/>
        <v>18</v>
      </c>
      <c r="C1684" t="s">
        <v>272</v>
      </c>
      <c r="D1684" t="s">
        <v>686</v>
      </c>
      <c r="E1684">
        <v>3007</v>
      </c>
      <c r="F1684" t="s">
        <v>3165</v>
      </c>
      <c r="G1684" t="s">
        <v>3166</v>
      </c>
      <c r="H1684" t="s">
        <v>557</v>
      </c>
      <c r="J1684" t="s">
        <v>532</v>
      </c>
      <c r="K1684">
        <v>700000</v>
      </c>
      <c r="L1684">
        <v>0</v>
      </c>
      <c r="M1684" t="s">
        <v>660</v>
      </c>
    </row>
    <row r="1685" spans="1:13" x14ac:dyDescent="0.3">
      <c r="A1685" t="str">
        <f t="shared" si="52"/>
        <v>19St. Helens</v>
      </c>
      <c r="B1685">
        <f t="shared" si="53"/>
        <v>19</v>
      </c>
      <c r="C1685" t="s">
        <v>272</v>
      </c>
      <c r="D1685" t="s">
        <v>686</v>
      </c>
      <c r="E1685">
        <v>3008</v>
      </c>
      <c r="F1685" t="s">
        <v>3167</v>
      </c>
      <c r="G1685" t="s">
        <v>3168</v>
      </c>
      <c r="H1685" t="s">
        <v>639</v>
      </c>
      <c r="I1685" t="s">
        <v>548</v>
      </c>
      <c r="J1685" t="s">
        <v>532</v>
      </c>
      <c r="K1685">
        <v>20000</v>
      </c>
      <c r="L1685">
        <v>125</v>
      </c>
      <c r="M1685" t="s">
        <v>654</v>
      </c>
    </row>
    <row r="1686" spans="1:13" x14ac:dyDescent="0.3">
      <c r="A1686" t="str">
        <f t="shared" si="52"/>
        <v>20St. Helens</v>
      </c>
      <c r="B1686">
        <f t="shared" si="53"/>
        <v>20</v>
      </c>
      <c r="C1686" t="s">
        <v>272</v>
      </c>
      <c r="D1686" t="s">
        <v>686</v>
      </c>
      <c r="E1686">
        <v>3009</v>
      </c>
      <c r="F1686" t="s">
        <v>3169</v>
      </c>
      <c r="G1686" t="s">
        <v>3170</v>
      </c>
      <c r="H1686" t="s">
        <v>528</v>
      </c>
      <c r="I1686" t="s">
        <v>575</v>
      </c>
      <c r="J1686" t="s">
        <v>532</v>
      </c>
      <c r="K1686">
        <v>85000</v>
      </c>
      <c r="L1686">
        <v>1000</v>
      </c>
      <c r="M1686" t="s">
        <v>682</v>
      </c>
    </row>
    <row r="1687" spans="1:13" x14ac:dyDescent="0.3">
      <c r="A1687" t="str">
        <f t="shared" si="52"/>
        <v>21St. Helens</v>
      </c>
      <c r="B1687">
        <f t="shared" si="53"/>
        <v>21</v>
      </c>
      <c r="C1687" t="s">
        <v>272</v>
      </c>
      <c r="D1687" t="s">
        <v>686</v>
      </c>
      <c r="E1687">
        <v>3010</v>
      </c>
      <c r="F1687" t="s">
        <v>3171</v>
      </c>
      <c r="G1687" t="s">
        <v>3172</v>
      </c>
      <c r="H1687" t="s">
        <v>557</v>
      </c>
      <c r="J1687" t="s">
        <v>532</v>
      </c>
      <c r="K1687">
        <v>60000</v>
      </c>
      <c r="L1687">
        <v>0</v>
      </c>
      <c r="M1687" t="s">
        <v>660</v>
      </c>
    </row>
    <row r="1688" spans="1:13" x14ac:dyDescent="0.3">
      <c r="A1688" t="str">
        <f t="shared" si="52"/>
        <v>22St. Helens</v>
      </c>
      <c r="B1688">
        <f t="shared" si="53"/>
        <v>22</v>
      </c>
      <c r="C1688" t="s">
        <v>272</v>
      </c>
      <c r="D1688" t="s">
        <v>686</v>
      </c>
      <c r="E1688">
        <v>3011</v>
      </c>
      <c r="F1688" t="s">
        <v>1749</v>
      </c>
      <c r="G1688" t="s">
        <v>3173</v>
      </c>
      <c r="H1688" t="s">
        <v>636</v>
      </c>
      <c r="I1688" t="s">
        <v>567</v>
      </c>
      <c r="J1688" t="s">
        <v>532</v>
      </c>
      <c r="K1688">
        <v>270000</v>
      </c>
      <c r="L1688">
        <v>0</v>
      </c>
      <c r="M1688" t="s">
        <v>660</v>
      </c>
    </row>
    <row r="1689" spans="1:13" x14ac:dyDescent="0.3">
      <c r="A1689" t="str">
        <f t="shared" si="52"/>
        <v>23St. Helens</v>
      </c>
      <c r="B1689">
        <f t="shared" si="53"/>
        <v>23</v>
      </c>
      <c r="C1689" t="s">
        <v>272</v>
      </c>
      <c r="D1689" t="s">
        <v>686</v>
      </c>
      <c r="E1689">
        <v>3012</v>
      </c>
      <c r="F1689" t="s">
        <v>3174</v>
      </c>
      <c r="G1689" t="s">
        <v>3175</v>
      </c>
      <c r="H1689" t="s">
        <v>630</v>
      </c>
      <c r="I1689" t="s">
        <v>565</v>
      </c>
      <c r="J1689" t="s">
        <v>532</v>
      </c>
      <c r="K1689">
        <v>90000</v>
      </c>
      <c r="L1689">
        <v>0</v>
      </c>
      <c r="M1689" t="s">
        <v>651</v>
      </c>
    </row>
    <row r="1690" spans="1:13" x14ac:dyDescent="0.3">
      <c r="A1690" t="str">
        <f t="shared" si="52"/>
        <v>24St. Helens</v>
      </c>
      <c r="B1690">
        <f t="shared" si="53"/>
        <v>24</v>
      </c>
      <c r="C1690" t="s">
        <v>272</v>
      </c>
      <c r="D1690" t="s">
        <v>686</v>
      </c>
      <c r="E1690">
        <v>3013</v>
      </c>
      <c r="F1690" t="s">
        <v>3176</v>
      </c>
      <c r="G1690" t="s">
        <v>3177</v>
      </c>
      <c r="H1690" t="s">
        <v>630</v>
      </c>
      <c r="I1690" t="s">
        <v>543</v>
      </c>
      <c r="J1690" t="s">
        <v>532</v>
      </c>
      <c r="K1690">
        <v>30000</v>
      </c>
      <c r="L1690">
        <v>1</v>
      </c>
      <c r="M1690" t="s">
        <v>651</v>
      </c>
    </row>
    <row r="1691" spans="1:13" x14ac:dyDescent="0.3">
      <c r="A1691" t="str">
        <f t="shared" si="52"/>
        <v>1West Northamptonshire</v>
      </c>
      <c r="B1691">
        <f t="shared" si="53"/>
        <v>1</v>
      </c>
      <c r="C1691" t="s">
        <v>318</v>
      </c>
      <c r="D1691" t="s">
        <v>673</v>
      </c>
      <c r="E1691">
        <v>12</v>
      </c>
      <c r="F1691" t="s">
        <v>3178</v>
      </c>
      <c r="G1691" t="s">
        <v>3179</v>
      </c>
      <c r="H1691" t="s">
        <v>631</v>
      </c>
      <c r="I1691" t="s">
        <v>603</v>
      </c>
      <c r="J1691" t="s">
        <v>532</v>
      </c>
      <c r="K1691">
        <v>805710</v>
      </c>
      <c r="L1691">
        <v>321</v>
      </c>
      <c r="M1691" t="s">
        <v>525</v>
      </c>
    </row>
    <row r="1692" spans="1:13" x14ac:dyDescent="0.3">
      <c r="A1692" t="str">
        <f t="shared" si="52"/>
        <v>2West Northamptonshire</v>
      </c>
      <c r="B1692">
        <f t="shared" si="53"/>
        <v>2</v>
      </c>
      <c r="C1692" t="s">
        <v>318</v>
      </c>
      <c r="D1692" t="s">
        <v>673</v>
      </c>
      <c r="E1692">
        <v>11</v>
      </c>
      <c r="F1692" t="s">
        <v>3180</v>
      </c>
      <c r="G1692" t="s">
        <v>3181</v>
      </c>
      <c r="H1692" t="s">
        <v>630</v>
      </c>
      <c r="I1692" t="s">
        <v>565</v>
      </c>
      <c r="J1692" t="s">
        <v>532</v>
      </c>
      <c r="K1692">
        <v>1100000</v>
      </c>
      <c r="L1692">
        <v>86</v>
      </c>
      <c r="M1692" t="s">
        <v>651</v>
      </c>
    </row>
    <row r="1693" spans="1:13" x14ac:dyDescent="0.3">
      <c r="A1693" t="str">
        <f t="shared" si="52"/>
        <v>3West Northamptonshire</v>
      </c>
      <c r="B1693">
        <f t="shared" si="53"/>
        <v>3</v>
      </c>
      <c r="C1693" t="s">
        <v>318</v>
      </c>
      <c r="D1693" t="s">
        <v>673</v>
      </c>
      <c r="E1693">
        <v>18</v>
      </c>
      <c r="F1693" t="s">
        <v>1155</v>
      </c>
      <c r="G1693" t="s">
        <v>3182</v>
      </c>
      <c r="H1693" t="s">
        <v>639</v>
      </c>
      <c r="I1693" t="s">
        <v>653</v>
      </c>
      <c r="J1693" t="s">
        <v>532</v>
      </c>
      <c r="K1693">
        <v>155061</v>
      </c>
      <c r="L1693">
        <v>3</v>
      </c>
      <c r="M1693" t="s">
        <v>654</v>
      </c>
    </row>
    <row r="1694" spans="1:13" x14ac:dyDescent="0.3">
      <c r="A1694" t="str">
        <f t="shared" si="52"/>
        <v>4West Northamptonshire</v>
      </c>
      <c r="B1694">
        <f t="shared" si="53"/>
        <v>4</v>
      </c>
      <c r="C1694" t="s">
        <v>318</v>
      </c>
      <c r="D1694" t="s">
        <v>673</v>
      </c>
      <c r="E1694">
        <v>12</v>
      </c>
      <c r="F1694" t="s">
        <v>3178</v>
      </c>
      <c r="G1694" t="s">
        <v>3179</v>
      </c>
      <c r="H1694" t="s">
        <v>631</v>
      </c>
      <c r="I1694" t="s">
        <v>603</v>
      </c>
      <c r="J1694" t="s">
        <v>554</v>
      </c>
      <c r="K1694">
        <v>2966820</v>
      </c>
      <c r="L1694">
        <v>1182</v>
      </c>
      <c r="M1694" t="s">
        <v>525</v>
      </c>
    </row>
    <row r="1695" spans="1:13" x14ac:dyDescent="0.3">
      <c r="A1695" t="str">
        <f t="shared" si="52"/>
        <v>5West Northamptonshire</v>
      </c>
      <c r="B1695">
        <f t="shared" si="53"/>
        <v>5</v>
      </c>
      <c r="C1695" t="s">
        <v>318</v>
      </c>
      <c r="D1695" t="s">
        <v>673</v>
      </c>
      <c r="E1695">
        <v>18</v>
      </c>
      <c r="F1695" t="s">
        <v>1155</v>
      </c>
      <c r="G1695" t="s">
        <v>3182</v>
      </c>
      <c r="H1695" t="s">
        <v>639</v>
      </c>
      <c r="I1695" t="s">
        <v>653</v>
      </c>
      <c r="J1695" t="s">
        <v>554</v>
      </c>
      <c r="K1695">
        <v>157601</v>
      </c>
      <c r="L1695">
        <v>3</v>
      </c>
      <c r="M1695" t="s">
        <v>654</v>
      </c>
    </row>
    <row r="1696" spans="1:13" x14ac:dyDescent="0.3">
      <c r="A1696" t="str">
        <f t="shared" si="52"/>
        <v>6West Northamptonshire</v>
      </c>
      <c r="B1696">
        <f t="shared" si="53"/>
        <v>6</v>
      </c>
      <c r="C1696" t="s">
        <v>318</v>
      </c>
      <c r="D1696" t="s">
        <v>673</v>
      </c>
      <c r="E1696">
        <v>17</v>
      </c>
      <c r="F1696" t="s">
        <v>638</v>
      </c>
      <c r="G1696" t="s">
        <v>3183</v>
      </c>
      <c r="H1696" t="s">
        <v>638</v>
      </c>
      <c r="I1696" t="s">
        <v>595</v>
      </c>
      <c r="J1696" t="s">
        <v>554</v>
      </c>
      <c r="K1696">
        <v>288000</v>
      </c>
      <c r="L1696">
        <v>72</v>
      </c>
      <c r="M1696" t="s">
        <v>663</v>
      </c>
    </row>
    <row r="1697" spans="1:13" x14ac:dyDescent="0.3">
      <c r="A1697" t="str">
        <f t="shared" si="52"/>
        <v>7West Northamptonshire</v>
      </c>
      <c r="B1697">
        <f t="shared" si="53"/>
        <v>7</v>
      </c>
      <c r="C1697" t="s">
        <v>318</v>
      </c>
      <c r="D1697" t="s">
        <v>673</v>
      </c>
      <c r="E1697">
        <v>17</v>
      </c>
      <c r="F1697" t="s">
        <v>638</v>
      </c>
      <c r="G1697" t="s">
        <v>3183</v>
      </c>
      <c r="H1697" t="s">
        <v>638</v>
      </c>
      <c r="I1697" t="s">
        <v>595</v>
      </c>
      <c r="J1697" t="s">
        <v>532</v>
      </c>
      <c r="K1697">
        <v>292000</v>
      </c>
      <c r="L1697">
        <v>73</v>
      </c>
      <c r="M1697" t="s">
        <v>663</v>
      </c>
    </row>
    <row r="1698" spans="1:13" x14ac:dyDescent="0.3">
      <c r="A1698" t="str">
        <f t="shared" si="52"/>
        <v>1North Northamptonshire</v>
      </c>
      <c r="B1698">
        <f t="shared" si="53"/>
        <v>1</v>
      </c>
      <c r="C1698" t="s">
        <v>208</v>
      </c>
      <c r="D1698" t="s">
        <v>673</v>
      </c>
      <c r="E1698">
        <v>17</v>
      </c>
      <c r="F1698" t="s">
        <v>3184</v>
      </c>
      <c r="G1698" t="s">
        <v>3185</v>
      </c>
      <c r="H1698" t="s">
        <v>631</v>
      </c>
      <c r="I1698" t="s">
        <v>544</v>
      </c>
      <c r="J1698" t="s">
        <v>532</v>
      </c>
      <c r="K1698">
        <v>2692612</v>
      </c>
      <c r="L1698">
        <v>0</v>
      </c>
      <c r="M1698" t="s">
        <v>525</v>
      </c>
    </row>
    <row r="1699" spans="1:13" x14ac:dyDescent="0.3">
      <c r="A1699" t="str">
        <f t="shared" si="52"/>
        <v>2North Northamptonshire</v>
      </c>
      <c r="B1699">
        <f t="shared" si="53"/>
        <v>2</v>
      </c>
      <c r="C1699" t="s">
        <v>208</v>
      </c>
      <c r="D1699" t="s">
        <v>673</v>
      </c>
      <c r="E1699">
        <v>20</v>
      </c>
      <c r="F1699" t="s">
        <v>3186</v>
      </c>
      <c r="G1699" t="s">
        <v>3186</v>
      </c>
      <c r="H1699" t="s">
        <v>630</v>
      </c>
      <c r="I1699" t="s">
        <v>565</v>
      </c>
      <c r="J1699" t="s">
        <v>554</v>
      </c>
      <c r="K1699">
        <v>2811081</v>
      </c>
      <c r="L1699">
        <v>0</v>
      </c>
      <c r="M1699" t="s">
        <v>651</v>
      </c>
    </row>
    <row r="1700" spans="1:13" x14ac:dyDescent="0.3">
      <c r="A1700" t="str">
        <f t="shared" si="52"/>
        <v>3North Northamptonshire</v>
      </c>
      <c r="B1700">
        <f t="shared" si="53"/>
        <v>3</v>
      </c>
      <c r="C1700" t="s">
        <v>208</v>
      </c>
      <c r="D1700" t="s">
        <v>673</v>
      </c>
      <c r="E1700">
        <v>21</v>
      </c>
      <c r="F1700" t="s">
        <v>3187</v>
      </c>
      <c r="G1700" t="s">
        <v>3188</v>
      </c>
      <c r="H1700" t="s">
        <v>605</v>
      </c>
      <c r="I1700" t="s">
        <v>620</v>
      </c>
      <c r="J1700" t="s">
        <v>554</v>
      </c>
      <c r="K1700">
        <v>147919</v>
      </c>
      <c r="L1700" t="s">
        <v>653</v>
      </c>
      <c r="M1700" t="s">
        <v>660</v>
      </c>
    </row>
    <row r="1701" spans="1:13" x14ac:dyDescent="0.3">
      <c r="A1701" t="str">
        <f t="shared" si="52"/>
        <v>1Knowsley</v>
      </c>
      <c r="B1701">
        <f t="shared" si="53"/>
        <v>1</v>
      </c>
      <c r="C1701" t="s">
        <v>168</v>
      </c>
      <c r="D1701" t="s">
        <v>686</v>
      </c>
      <c r="E1701">
        <v>87</v>
      </c>
      <c r="F1701" t="s">
        <v>3189</v>
      </c>
      <c r="G1701" t="s">
        <v>3190</v>
      </c>
      <c r="H1701" t="s">
        <v>639</v>
      </c>
      <c r="I1701" t="s">
        <v>653</v>
      </c>
      <c r="J1701" t="s">
        <v>554</v>
      </c>
      <c r="K1701">
        <v>575000</v>
      </c>
      <c r="L1701">
        <v>0</v>
      </c>
      <c r="M1701" t="s">
        <v>654</v>
      </c>
    </row>
    <row r="1702" spans="1:13" x14ac:dyDescent="0.3">
      <c r="A1702" t="str">
        <f t="shared" si="52"/>
        <v>2Knowsley</v>
      </c>
      <c r="B1702">
        <f t="shared" si="53"/>
        <v>2</v>
      </c>
      <c r="C1702" t="s">
        <v>168</v>
      </c>
      <c r="D1702" t="s">
        <v>686</v>
      </c>
      <c r="E1702">
        <v>88</v>
      </c>
      <c r="F1702" t="s">
        <v>3189</v>
      </c>
      <c r="G1702" t="s">
        <v>3191</v>
      </c>
      <c r="H1702" t="s">
        <v>639</v>
      </c>
      <c r="I1702" t="s">
        <v>653</v>
      </c>
      <c r="J1702" t="s">
        <v>532</v>
      </c>
      <c r="K1702">
        <v>576000</v>
      </c>
      <c r="L1702">
        <v>0</v>
      </c>
      <c r="M1702" t="s">
        <v>654</v>
      </c>
    </row>
    <row r="1703" spans="1:13" x14ac:dyDescent="0.3">
      <c r="A1703" t="str">
        <f t="shared" si="52"/>
        <v>3Knowsley</v>
      </c>
      <c r="B1703">
        <f t="shared" si="53"/>
        <v>3</v>
      </c>
      <c r="C1703" t="s">
        <v>168</v>
      </c>
      <c r="D1703" t="s">
        <v>686</v>
      </c>
      <c r="E1703">
        <v>90</v>
      </c>
      <c r="F1703" t="s">
        <v>3192</v>
      </c>
      <c r="G1703" t="s">
        <v>3193</v>
      </c>
      <c r="H1703" t="s">
        <v>528</v>
      </c>
      <c r="I1703" t="s">
        <v>534</v>
      </c>
      <c r="J1703" t="s">
        <v>554</v>
      </c>
      <c r="K1703">
        <v>104000</v>
      </c>
      <c r="L1703">
        <v>268</v>
      </c>
      <c r="M1703" t="s">
        <v>682</v>
      </c>
    </row>
    <row r="1704" spans="1:13" x14ac:dyDescent="0.3">
      <c r="A1704" t="str">
        <f t="shared" si="52"/>
        <v>4Knowsley</v>
      </c>
      <c r="B1704">
        <f t="shared" si="53"/>
        <v>4</v>
      </c>
      <c r="C1704" t="s">
        <v>168</v>
      </c>
      <c r="D1704" t="s">
        <v>686</v>
      </c>
      <c r="E1704">
        <v>91</v>
      </c>
      <c r="F1704" t="s">
        <v>3192</v>
      </c>
      <c r="G1704" t="s">
        <v>689</v>
      </c>
      <c r="H1704" t="s">
        <v>528</v>
      </c>
      <c r="I1704" t="s">
        <v>575</v>
      </c>
      <c r="J1704" t="s">
        <v>532</v>
      </c>
      <c r="K1704">
        <v>478000</v>
      </c>
      <c r="L1704">
        <v>328</v>
      </c>
      <c r="M1704" t="s">
        <v>682</v>
      </c>
    </row>
    <row r="1705" spans="1:13" x14ac:dyDescent="0.3">
      <c r="A1705" t="str">
        <f t="shared" si="52"/>
        <v>5Knowsley</v>
      </c>
      <c r="B1705">
        <f t="shared" si="53"/>
        <v>5</v>
      </c>
      <c r="C1705" t="s">
        <v>168</v>
      </c>
      <c r="D1705" t="s">
        <v>686</v>
      </c>
      <c r="E1705">
        <v>92</v>
      </c>
      <c r="F1705" t="s">
        <v>3192</v>
      </c>
      <c r="G1705" t="s">
        <v>3194</v>
      </c>
      <c r="H1705" t="s">
        <v>639</v>
      </c>
      <c r="I1705" t="s">
        <v>653</v>
      </c>
      <c r="J1705" t="s">
        <v>532</v>
      </c>
      <c r="K1705">
        <v>137305</v>
      </c>
      <c r="L1705">
        <v>3</v>
      </c>
      <c r="M1705" t="s">
        <v>654</v>
      </c>
    </row>
    <row r="1706" spans="1:13" x14ac:dyDescent="0.3">
      <c r="A1706" t="str">
        <f t="shared" si="52"/>
        <v>6Knowsley</v>
      </c>
      <c r="B1706">
        <f t="shared" si="53"/>
        <v>6</v>
      </c>
      <c r="C1706" t="s">
        <v>168</v>
      </c>
      <c r="D1706" t="s">
        <v>686</v>
      </c>
      <c r="E1706">
        <v>93</v>
      </c>
      <c r="F1706" t="s">
        <v>3195</v>
      </c>
      <c r="G1706" t="s">
        <v>3196</v>
      </c>
      <c r="H1706" t="s">
        <v>557</v>
      </c>
      <c r="I1706" t="s">
        <v>653</v>
      </c>
      <c r="J1706" t="s">
        <v>532</v>
      </c>
      <c r="K1706">
        <v>70000</v>
      </c>
      <c r="L1706" t="s">
        <v>653</v>
      </c>
      <c r="M1706" t="s">
        <v>660</v>
      </c>
    </row>
    <row r="1707" spans="1:13" x14ac:dyDescent="0.3">
      <c r="A1707" t="str">
        <f t="shared" si="52"/>
        <v>7Knowsley</v>
      </c>
      <c r="B1707">
        <f t="shared" si="53"/>
        <v>7</v>
      </c>
      <c r="C1707" t="s">
        <v>168</v>
      </c>
      <c r="D1707" t="s">
        <v>686</v>
      </c>
      <c r="E1707">
        <v>95</v>
      </c>
      <c r="F1707" t="s">
        <v>3197</v>
      </c>
      <c r="G1707" t="s">
        <v>3198</v>
      </c>
      <c r="H1707" t="s">
        <v>557</v>
      </c>
      <c r="I1707" t="s">
        <v>653</v>
      </c>
      <c r="J1707" t="s">
        <v>532</v>
      </c>
      <c r="K1707">
        <v>34000</v>
      </c>
      <c r="L1707" t="s">
        <v>653</v>
      </c>
      <c r="M1707" t="s">
        <v>660</v>
      </c>
    </row>
    <row r="1708" spans="1:13" x14ac:dyDescent="0.3">
      <c r="A1708" t="str">
        <f t="shared" si="52"/>
        <v>8Knowsley</v>
      </c>
      <c r="B1708">
        <f t="shared" si="53"/>
        <v>8</v>
      </c>
      <c r="C1708" t="s">
        <v>168</v>
      </c>
      <c r="D1708" t="s">
        <v>686</v>
      </c>
      <c r="E1708">
        <v>97</v>
      </c>
      <c r="F1708" t="s">
        <v>3199</v>
      </c>
      <c r="G1708" t="s">
        <v>3200</v>
      </c>
      <c r="H1708" t="s">
        <v>639</v>
      </c>
      <c r="I1708" t="s">
        <v>653</v>
      </c>
      <c r="J1708" t="s">
        <v>532</v>
      </c>
      <c r="K1708">
        <v>56451</v>
      </c>
      <c r="L1708">
        <v>1</v>
      </c>
      <c r="M1708" t="s">
        <v>654</v>
      </c>
    </row>
    <row r="1709" spans="1:13" x14ac:dyDescent="0.3">
      <c r="A1709" t="str">
        <f t="shared" si="52"/>
        <v>9Knowsley</v>
      </c>
      <c r="B1709">
        <f t="shared" si="53"/>
        <v>9</v>
      </c>
      <c r="C1709" t="s">
        <v>168</v>
      </c>
      <c r="D1709" t="s">
        <v>686</v>
      </c>
      <c r="E1709">
        <v>98</v>
      </c>
      <c r="F1709" t="s">
        <v>639</v>
      </c>
      <c r="G1709" t="s">
        <v>3201</v>
      </c>
      <c r="H1709" t="s">
        <v>639</v>
      </c>
      <c r="I1709" t="s">
        <v>653</v>
      </c>
      <c r="J1709" t="s">
        <v>532</v>
      </c>
      <c r="K1709">
        <v>80854</v>
      </c>
      <c r="L1709">
        <v>2</v>
      </c>
      <c r="M1709" t="s">
        <v>654</v>
      </c>
    </row>
    <row r="1710" spans="1:13" x14ac:dyDescent="0.3">
      <c r="A1710" t="str">
        <f t="shared" si="52"/>
        <v>10Knowsley</v>
      </c>
      <c r="B1710">
        <f t="shared" si="53"/>
        <v>10</v>
      </c>
      <c r="C1710" t="s">
        <v>168</v>
      </c>
      <c r="D1710" t="s">
        <v>686</v>
      </c>
      <c r="E1710">
        <v>99</v>
      </c>
      <c r="F1710" t="s">
        <v>3195</v>
      </c>
      <c r="G1710" t="s">
        <v>3202</v>
      </c>
      <c r="H1710" t="s">
        <v>619</v>
      </c>
      <c r="I1710" t="s">
        <v>563</v>
      </c>
      <c r="J1710" t="s">
        <v>532</v>
      </c>
      <c r="K1710">
        <v>40664</v>
      </c>
      <c r="L1710">
        <v>2</v>
      </c>
      <c r="M1710" t="s">
        <v>657</v>
      </c>
    </row>
    <row r="1711" spans="1:13" x14ac:dyDescent="0.3">
      <c r="A1711" t="str">
        <f t="shared" si="52"/>
        <v>11Knowsley</v>
      </c>
      <c r="B1711">
        <f t="shared" si="53"/>
        <v>11</v>
      </c>
      <c r="C1711" t="s">
        <v>168</v>
      </c>
      <c r="D1711" t="s">
        <v>686</v>
      </c>
      <c r="E1711">
        <v>100</v>
      </c>
      <c r="F1711" t="s">
        <v>3203</v>
      </c>
      <c r="G1711" t="s">
        <v>3204</v>
      </c>
      <c r="H1711" t="s">
        <v>619</v>
      </c>
      <c r="I1711" t="s">
        <v>563</v>
      </c>
      <c r="J1711" t="s">
        <v>532</v>
      </c>
      <c r="K1711">
        <v>40664</v>
      </c>
      <c r="L1711">
        <v>2</v>
      </c>
      <c r="M1711" t="s">
        <v>657</v>
      </c>
    </row>
    <row r="1712" spans="1:13" x14ac:dyDescent="0.3">
      <c r="A1712" t="str">
        <f t="shared" si="52"/>
        <v>12Knowsley</v>
      </c>
      <c r="B1712">
        <f t="shared" si="53"/>
        <v>12</v>
      </c>
      <c r="C1712" t="s">
        <v>168</v>
      </c>
      <c r="D1712" t="s">
        <v>686</v>
      </c>
      <c r="E1712">
        <v>101</v>
      </c>
      <c r="F1712" t="s">
        <v>639</v>
      </c>
      <c r="G1712" t="s">
        <v>3205</v>
      </c>
      <c r="H1712" t="s">
        <v>639</v>
      </c>
      <c r="I1712" t="s">
        <v>653</v>
      </c>
      <c r="J1712" t="s">
        <v>532</v>
      </c>
      <c r="K1712">
        <v>161708</v>
      </c>
      <c r="L1712">
        <v>4</v>
      </c>
      <c r="M1712" t="s">
        <v>654</v>
      </c>
    </row>
    <row r="1713" spans="1:13" x14ac:dyDescent="0.3">
      <c r="A1713" t="str">
        <f t="shared" si="52"/>
        <v>13Knowsley</v>
      </c>
      <c r="B1713">
        <f t="shared" si="53"/>
        <v>13</v>
      </c>
      <c r="C1713" t="s">
        <v>168</v>
      </c>
      <c r="D1713" t="s">
        <v>686</v>
      </c>
      <c r="E1713">
        <v>102</v>
      </c>
      <c r="F1713" t="s">
        <v>639</v>
      </c>
      <c r="G1713" t="s">
        <v>3206</v>
      </c>
      <c r="H1713" t="s">
        <v>639</v>
      </c>
      <c r="I1713" t="s">
        <v>653</v>
      </c>
      <c r="J1713" t="s">
        <v>532</v>
      </c>
      <c r="K1713">
        <v>107578</v>
      </c>
      <c r="L1713">
        <v>2</v>
      </c>
      <c r="M1713" t="s">
        <v>654</v>
      </c>
    </row>
    <row r="1714" spans="1:13" x14ac:dyDescent="0.3">
      <c r="A1714" t="str">
        <f t="shared" si="52"/>
        <v>14Knowsley</v>
      </c>
      <c r="B1714">
        <f t="shared" si="53"/>
        <v>14</v>
      </c>
      <c r="C1714" t="s">
        <v>168</v>
      </c>
      <c r="D1714" t="s">
        <v>686</v>
      </c>
      <c r="E1714">
        <v>103</v>
      </c>
      <c r="F1714" t="s">
        <v>639</v>
      </c>
      <c r="G1714" t="s">
        <v>3207</v>
      </c>
      <c r="H1714" t="s">
        <v>639</v>
      </c>
      <c r="I1714" t="s">
        <v>653</v>
      </c>
      <c r="J1714" t="s">
        <v>532</v>
      </c>
      <c r="K1714">
        <v>107578</v>
      </c>
      <c r="L1714">
        <v>2</v>
      </c>
      <c r="M1714" t="s">
        <v>654</v>
      </c>
    </row>
    <row r="1715" spans="1:13" x14ac:dyDescent="0.3">
      <c r="A1715" t="str">
        <f t="shared" si="52"/>
        <v>15Knowsley</v>
      </c>
      <c r="B1715">
        <f t="shared" si="53"/>
        <v>15</v>
      </c>
      <c r="C1715" t="s">
        <v>168</v>
      </c>
      <c r="D1715" t="s">
        <v>686</v>
      </c>
      <c r="E1715">
        <v>104</v>
      </c>
      <c r="F1715" t="s">
        <v>3192</v>
      </c>
      <c r="G1715" t="s">
        <v>3208</v>
      </c>
      <c r="H1715" t="s">
        <v>639</v>
      </c>
      <c r="I1715" t="s">
        <v>653</v>
      </c>
      <c r="J1715" t="s">
        <v>532</v>
      </c>
      <c r="K1715">
        <v>107635</v>
      </c>
      <c r="L1715">
        <v>2</v>
      </c>
      <c r="M1715" t="s">
        <v>654</v>
      </c>
    </row>
    <row r="1716" spans="1:13" x14ac:dyDescent="0.3">
      <c r="A1716" t="str">
        <f t="shared" si="52"/>
        <v>16Knowsley</v>
      </c>
      <c r="B1716">
        <f t="shared" si="53"/>
        <v>16</v>
      </c>
      <c r="C1716" t="s">
        <v>168</v>
      </c>
      <c r="D1716" t="s">
        <v>686</v>
      </c>
      <c r="E1716">
        <v>105</v>
      </c>
      <c r="F1716" t="s">
        <v>3209</v>
      </c>
      <c r="G1716" t="s">
        <v>3210</v>
      </c>
      <c r="H1716" t="s">
        <v>638</v>
      </c>
      <c r="I1716" t="s">
        <v>595</v>
      </c>
      <c r="J1716" t="s">
        <v>532</v>
      </c>
      <c r="K1716">
        <v>12000</v>
      </c>
      <c r="L1716">
        <v>1</v>
      </c>
      <c r="M1716" t="s">
        <v>663</v>
      </c>
    </row>
    <row r="1717" spans="1:13" x14ac:dyDescent="0.3">
      <c r="A1717" t="str">
        <f t="shared" si="52"/>
        <v>17Knowsley</v>
      </c>
      <c r="B1717">
        <f t="shared" si="53"/>
        <v>17</v>
      </c>
      <c r="C1717" t="s">
        <v>168</v>
      </c>
      <c r="D1717" t="s">
        <v>686</v>
      </c>
      <c r="E1717">
        <v>106</v>
      </c>
      <c r="F1717" t="s">
        <v>3209</v>
      </c>
      <c r="G1717" t="s">
        <v>3211</v>
      </c>
      <c r="H1717" t="s">
        <v>639</v>
      </c>
      <c r="I1717" t="s">
        <v>653</v>
      </c>
      <c r="J1717" t="s">
        <v>554</v>
      </c>
      <c r="K1717">
        <v>300000</v>
      </c>
      <c r="L1717" t="s">
        <v>653</v>
      </c>
      <c r="M1717" t="s">
        <v>654</v>
      </c>
    </row>
    <row r="1718" spans="1:13" x14ac:dyDescent="0.3">
      <c r="A1718" t="str">
        <f t="shared" si="52"/>
        <v>18Knowsley</v>
      </c>
      <c r="B1718">
        <f t="shared" si="53"/>
        <v>18</v>
      </c>
      <c r="C1718" t="s">
        <v>168</v>
      </c>
      <c r="D1718" t="s">
        <v>686</v>
      </c>
      <c r="E1718">
        <v>108</v>
      </c>
      <c r="F1718" t="s">
        <v>639</v>
      </c>
      <c r="G1718" t="s">
        <v>3212</v>
      </c>
      <c r="H1718" t="s">
        <v>639</v>
      </c>
      <c r="I1718" t="s">
        <v>653</v>
      </c>
      <c r="J1718" t="s">
        <v>554</v>
      </c>
      <c r="K1718">
        <v>150000</v>
      </c>
      <c r="L1718" t="s">
        <v>653</v>
      </c>
      <c r="M1718" t="s">
        <v>654</v>
      </c>
    </row>
    <row r="1719" spans="1:13" x14ac:dyDescent="0.3">
      <c r="A1719" t="str">
        <f t="shared" si="52"/>
        <v>19Knowsley</v>
      </c>
      <c r="B1719">
        <f t="shared" si="53"/>
        <v>19</v>
      </c>
      <c r="C1719" t="s">
        <v>168</v>
      </c>
      <c r="D1719" t="s">
        <v>686</v>
      </c>
      <c r="E1719">
        <v>109</v>
      </c>
      <c r="F1719" t="s">
        <v>613</v>
      </c>
      <c r="G1719" t="s">
        <v>3213</v>
      </c>
      <c r="H1719" t="s">
        <v>613</v>
      </c>
      <c r="I1719" t="s">
        <v>557</v>
      </c>
      <c r="J1719" t="s">
        <v>554</v>
      </c>
      <c r="K1719">
        <v>65000</v>
      </c>
      <c r="L1719">
        <v>0</v>
      </c>
      <c r="M1719" t="s">
        <v>660</v>
      </c>
    </row>
    <row r="1720" spans="1:13" x14ac:dyDescent="0.3">
      <c r="A1720" t="str">
        <f t="shared" si="52"/>
        <v>20Knowsley</v>
      </c>
      <c r="B1720">
        <f t="shared" si="53"/>
        <v>20</v>
      </c>
      <c r="C1720" t="s">
        <v>168</v>
      </c>
      <c r="D1720" t="s">
        <v>686</v>
      </c>
      <c r="E1720">
        <v>111</v>
      </c>
      <c r="F1720" t="s">
        <v>3197</v>
      </c>
      <c r="G1720" t="s">
        <v>3214</v>
      </c>
      <c r="H1720" t="s">
        <v>605</v>
      </c>
      <c r="I1720" t="s">
        <v>561</v>
      </c>
      <c r="J1720" t="s">
        <v>554</v>
      </c>
      <c r="K1720">
        <v>15000</v>
      </c>
      <c r="L1720" t="s">
        <v>653</v>
      </c>
      <c r="M1720" t="s">
        <v>660</v>
      </c>
    </row>
    <row r="1721" spans="1:13" x14ac:dyDescent="0.3">
      <c r="A1721" t="str">
        <f t="shared" si="52"/>
        <v>21Knowsley</v>
      </c>
      <c r="B1721">
        <f t="shared" si="53"/>
        <v>21</v>
      </c>
      <c r="C1721" t="s">
        <v>168</v>
      </c>
      <c r="D1721" t="s">
        <v>686</v>
      </c>
      <c r="E1721">
        <v>119</v>
      </c>
      <c r="F1721" t="s">
        <v>3189</v>
      </c>
      <c r="G1721" t="s">
        <v>3215</v>
      </c>
      <c r="H1721" t="s">
        <v>639</v>
      </c>
      <c r="I1721" t="s">
        <v>548</v>
      </c>
      <c r="J1721" t="s">
        <v>532</v>
      </c>
      <c r="K1721">
        <v>458000</v>
      </c>
      <c r="L1721">
        <v>0</v>
      </c>
      <c r="M1721" t="s">
        <v>654</v>
      </c>
    </row>
    <row r="1722" spans="1:13" x14ac:dyDescent="0.3">
      <c r="A1722" t="str">
        <f t="shared" si="52"/>
        <v>22Knowsley</v>
      </c>
      <c r="B1722">
        <f t="shared" si="53"/>
        <v>22</v>
      </c>
      <c r="C1722" t="s">
        <v>168</v>
      </c>
      <c r="D1722" t="s">
        <v>686</v>
      </c>
      <c r="E1722">
        <v>120</v>
      </c>
      <c r="F1722" t="s">
        <v>3189</v>
      </c>
      <c r="G1722" t="s">
        <v>3191</v>
      </c>
      <c r="H1722" t="s">
        <v>639</v>
      </c>
      <c r="I1722" t="s">
        <v>548</v>
      </c>
      <c r="J1722" t="s">
        <v>532</v>
      </c>
      <c r="K1722">
        <v>366440</v>
      </c>
      <c r="L1722">
        <v>0</v>
      </c>
      <c r="M1722" t="s">
        <v>654</v>
      </c>
    </row>
    <row r="1723" spans="1:13" x14ac:dyDescent="0.3">
      <c r="A1723" t="str">
        <f t="shared" si="52"/>
        <v>23Knowsley</v>
      </c>
      <c r="B1723">
        <f t="shared" si="53"/>
        <v>23</v>
      </c>
      <c r="C1723" t="s">
        <v>168</v>
      </c>
      <c r="D1723" t="s">
        <v>686</v>
      </c>
      <c r="E1723">
        <v>129</v>
      </c>
      <c r="F1723" t="s">
        <v>3216</v>
      </c>
      <c r="G1723" t="s">
        <v>3217</v>
      </c>
      <c r="H1723" t="s">
        <v>628</v>
      </c>
      <c r="I1723" t="s">
        <v>542</v>
      </c>
      <c r="J1723" t="s">
        <v>554</v>
      </c>
      <c r="K1723">
        <v>62000</v>
      </c>
      <c r="L1723">
        <v>0</v>
      </c>
      <c r="M1723" t="s">
        <v>660</v>
      </c>
    </row>
    <row r="1724" spans="1:13" x14ac:dyDescent="0.3">
      <c r="A1724" t="str">
        <f t="shared" si="52"/>
        <v>24Knowsley</v>
      </c>
      <c r="B1724">
        <f t="shared" si="53"/>
        <v>24</v>
      </c>
      <c r="C1724" t="s">
        <v>168</v>
      </c>
      <c r="D1724" t="s">
        <v>686</v>
      </c>
      <c r="E1724">
        <v>130</v>
      </c>
      <c r="F1724" t="s">
        <v>3218</v>
      </c>
      <c r="G1724" t="s">
        <v>3219</v>
      </c>
      <c r="H1724" t="s">
        <v>588</v>
      </c>
      <c r="I1724" t="s">
        <v>557</v>
      </c>
      <c r="J1724" t="s">
        <v>554</v>
      </c>
      <c r="K1724">
        <v>66000</v>
      </c>
      <c r="L1724">
        <v>0</v>
      </c>
      <c r="M1724" t="s">
        <v>660</v>
      </c>
    </row>
    <row r="1725" spans="1:13" x14ac:dyDescent="0.3">
      <c r="A1725" t="str">
        <f t="shared" si="52"/>
        <v>25Knowsley</v>
      </c>
      <c r="B1725">
        <f t="shared" si="53"/>
        <v>25</v>
      </c>
      <c r="C1725" t="s">
        <v>168</v>
      </c>
      <c r="D1725" t="s">
        <v>686</v>
      </c>
      <c r="E1725">
        <v>131</v>
      </c>
      <c r="F1725" t="s">
        <v>3218</v>
      </c>
      <c r="G1725" t="s">
        <v>3220</v>
      </c>
      <c r="H1725" t="s">
        <v>588</v>
      </c>
      <c r="I1725" t="s">
        <v>557</v>
      </c>
      <c r="J1725" t="s">
        <v>554</v>
      </c>
      <c r="K1725">
        <v>87000</v>
      </c>
      <c r="L1725">
        <v>0</v>
      </c>
      <c r="M1725" t="s">
        <v>660</v>
      </c>
    </row>
    <row r="1726" spans="1:13" x14ac:dyDescent="0.3">
      <c r="A1726" t="str">
        <f t="shared" si="52"/>
        <v>26Knowsley</v>
      </c>
      <c r="B1726">
        <f t="shared" si="53"/>
        <v>26</v>
      </c>
      <c r="C1726" t="s">
        <v>168</v>
      </c>
      <c r="D1726" t="s">
        <v>686</v>
      </c>
      <c r="E1726">
        <v>132</v>
      </c>
      <c r="F1726" t="s">
        <v>3218</v>
      </c>
      <c r="G1726" t="s">
        <v>3221</v>
      </c>
      <c r="H1726" t="s">
        <v>588</v>
      </c>
      <c r="I1726" t="s">
        <v>557</v>
      </c>
      <c r="J1726" t="s">
        <v>554</v>
      </c>
      <c r="K1726">
        <v>97000</v>
      </c>
      <c r="L1726">
        <v>0</v>
      </c>
      <c r="M1726" t="s">
        <v>660</v>
      </c>
    </row>
    <row r="1727" spans="1:13" x14ac:dyDescent="0.3">
      <c r="A1727" t="str">
        <f t="shared" si="52"/>
        <v>27Knowsley</v>
      </c>
      <c r="B1727">
        <f t="shared" si="53"/>
        <v>27</v>
      </c>
      <c r="C1727" t="s">
        <v>168</v>
      </c>
      <c r="D1727" t="s">
        <v>686</v>
      </c>
      <c r="E1727">
        <v>133</v>
      </c>
      <c r="F1727" t="s">
        <v>3218</v>
      </c>
      <c r="G1727" t="s">
        <v>3222</v>
      </c>
      <c r="H1727" t="s">
        <v>639</v>
      </c>
      <c r="I1727" t="s">
        <v>557</v>
      </c>
      <c r="J1727" t="s">
        <v>554</v>
      </c>
      <c r="K1727">
        <v>13000</v>
      </c>
      <c r="L1727">
        <v>0.33</v>
      </c>
      <c r="M1727" t="s">
        <v>654</v>
      </c>
    </row>
    <row r="1728" spans="1:13" x14ac:dyDescent="0.3">
      <c r="A1728" t="str">
        <f t="shared" si="52"/>
        <v>28Knowsley</v>
      </c>
      <c r="B1728">
        <f t="shared" si="53"/>
        <v>28</v>
      </c>
      <c r="C1728" t="s">
        <v>168</v>
      </c>
      <c r="D1728" t="s">
        <v>686</v>
      </c>
      <c r="E1728">
        <v>134</v>
      </c>
      <c r="F1728" t="s">
        <v>3218</v>
      </c>
      <c r="G1728" t="s">
        <v>3223</v>
      </c>
      <c r="H1728" t="s">
        <v>639</v>
      </c>
      <c r="I1728" t="s">
        <v>557</v>
      </c>
      <c r="J1728" t="s">
        <v>554</v>
      </c>
      <c r="K1728">
        <v>50000</v>
      </c>
      <c r="L1728">
        <v>1</v>
      </c>
      <c r="M1728" t="s">
        <v>654</v>
      </c>
    </row>
    <row r="1729" spans="1:13" x14ac:dyDescent="0.3">
      <c r="A1729" t="str">
        <f t="shared" si="52"/>
        <v>29Knowsley</v>
      </c>
      <c r="B1729">
        <f t="shared" si="53"/>
        <v>29</v>
      </c>
      <c r="C1729" t="s">
        <v>168</v>
      </c>
      <c r="D1729" t="s">
        <v>686</v>
      </c>
      <c r="E1729">
        <v>135</v>
      </c>
      <c r="F1729" t="s">
        <v>3218</v>
      </c>
      <c r="G1729" t="s">
        <v>3224</v>
      </c>
      <c r="H1729" t="s">
        <v>639</v>
      </c>
      <c r="I1729" t="s">
        <v>557</v>
      </c>
      <c r="J1729" t="s">
        <v>554</v>
      </c>
      <c r="K1729">
        <v>20000</v>
      </c>
      <c r="L1729">
        <v>0.4</v>
      </c>
      <c r="M1729" t="s">
        <v>654</v>
      </c>
    </row>
    <row r="1730" spans="1:13" x14ac:dyDescent="0.3">
      <c r="A1730" t="str">
        <f t="shared" si="52"/>
        <v>30Knowsley</v>
      </c>
      <c r="B1730">
        <f t="shared" si="53"/>
        <v>30</v>
      </c>
      <c r="C1730" t="s">
        <v>168</v>
      </c>
      <c r="D1730" t="s">
        <v>686</v>
      </c>
      <c r="E1730">
        <v>136</v>
      </c>
      <c r="F1730" t="s">
        <v>1337</v>
      </c>
      <c r="G1730" t="s">
        <v>3225</v>
      </c>
      <c r="H1730" t="s">
        <v>528</v>
      </c>
      <c r="I1730" t="s">
        <v>575</v>
      </c>
      <c r="J1730" t="s">
        <v>554</v>
      </c>
      <c r="K1730">
        <v>111046</v>
      </c>
      <c r="L1730">
        <v>475</v>
      </c>
      <c r="M1730" t="s">
        <v>682</v>
      </c>
    </row>
    <row r="1731" spans="1:13" x14ac:dyDescent="0.3">
      <c r="A1731" t="str">
        <f t="shared" ref="A1731:A1794" si="54">B1731&amp;C1731</f>
        <v>1Shropshire</v>
      </c>
      <c r="B1731">
        <f t="shared" ref="B1731:B1794" si="55">IF(C1731=C1730, B1730+1, 1)</f>
        <v>1</v>
      </c>
      <c r="C1731" t="s">
        <v>254</v>
      </c>
      <c r="D1731" t="s">
        <v>673</v>
      </c>
      <c r="E1731">
        <v>61</v>
      </c>
      <c r="F1731" t="s">
        <v>3226</v>
      </c>
      <c r="G1731" t="s">
        <v>3227</v>
      </c>
      <c r="H1731" t="s">
        <v>630</v>
      </c>
      <c r="I1731" t="s">
        <v>543</v>
      </c>
      <c r="J1731" t="s">
        <v>554</v>
      </c>
      <c r="K1731">
        <v>2665201</v>
      </c>
      <c r="L1731">
        <v>277</v>
      </c>
      <c r="M1731" t="s">
        <v>651</v>
      </c>
    </row>
    <row r="1732" spans="1:13" x14ac:dyDescent="0.3">
      <c r="A1732" t="str">
        <f t="shared" si="54"/>
        <v>2Shropshire</v>
      </c>
      <c r="B1732">
        <f t="shared" si="55"/>
        <v>2</v>
      </c>
      <c r="C1732" t="s">
        <v>254</v>
      </c>
      <c r="D1732" t="s">
        <v>673</v>
      </c>
      <c r="E1732">
        <v>62</v>
      </c>
      <c r="F1732" t="s">
        <v>3226</v>
      </c>
      <c r="G1732" t="s">
        <v>3227</v>
      </c>
      <c r="H1732" t="s">
        <v>630</v>
      </c>
      <c r="I1732" t="s">
        <v>543</v>
      </c>
      <c r="J1732" t="s">
        <v>532</v>
      </c>
      <c r="K1732">
        <v>2772051</v>
      </c>
      <c r="L1732">
        <v>173</v>
      </c>
      <c r="M1732" t="s">
        <v>651</v>
      </c>
    </row>
    <row r="1733" spans="1:13" x14ac:dyDescent="0.3">
      <c r="A1733" t="str">
        <f t="shared" si="54"/>
        <v>1Warwickshire</v>
      </c>
      <c r="B1733">
        <f t="shared" si="55"/>
        <v>1</v>
      </c>
      <c r="C1733" t="s">
        <v>314</v>
      </c>
      <c r="D1733" t="s">
        <v>673</v>
      </c>
      <c r="E1733">
        <v>48</v>
      </c>
      <c r="F1733" t="s">
        <v>3228</v>
      </c>
      <c r="G1733" t="s">
        <v>3229</v>
      </c>
      <c r="H1733" t="s">
        <v>619</v>
      </c>
      <c r="I1733" t="s">
        <v>581</v>
      </c>
      <c r="J1733" t="s">
        <v>532</v>
      </c>
      <c r="K1733">
        <v>1698925</v>
      </c>
      <c r="L1733">
        <v>782</v>
      </c>
      <c r="M1733" t="s">
        <v>657</v>
      </c>
    </row>
    <row r="1734" spans="1:13" x14ac:dyDescent="0.3">
      <c r="A1734" t="str">
        <f t="shared" si="54"/>
        <v>2Warwickshire</v>
      </c>
      <c r="B1734">
        <f t="shared" si="55"/>
        <v>2</v>
      </c>
      <c r="C1734" t="s">
        <v>314</v>
      </c>
      <c r="D1734" t="s">
        <v>673</v>
      </c>
      <c r="E1734">
        <v>49</v>
      </c>
      <c r="F1734" t="s">
        <v>3230</v>
      </c>
      <c r="G1734" t="s">
        <v>3231</v>
      </c>
      <c r="H1734" t="s">
        <v>638</v>
      </c>
      <c r="I1734" t="s">
        <v>618</v>
      </c>
      <c r="J1734" t="s">
        <v>532</v>
      </c>
      <c r="K1734">
        <v>822737</v>
      </c>
      <c r="L1734">
        <v>19</v>
      </c>
      <c r="M1734" t="s">
        <v>663</v>
      </c>
    </row>
    <row r="1735" spans="1:13" x14ac:dyDescent="0.3">
      <c r="A1735" t="str">
        <f t="shared" si="54"/>
        <v>3Warwickshire</v>
      </c>
      <c r="B1735">
        <f t="shared" si="55"/>
        <v>3</v>
      </c>
      <c r="C1735" t="s">
        <v>314</v>
      </c>
      <c r="D1735" t="s">
        <v>673</v>
      </c>
      <c r="E1735">
        <v>50</v>
      </c>
      <c r="F1735" t="s">
        <v>3232</v>
      </c>
      <c r="G1735" t="s">
        <v>3229</v>
      </c>
      <c r="H1735" t="s">
        <v>619</v>
      </c>
      <c r="I1735" t="s">
        <v>581</v>
      </c>
      <c r="J1735" t="s">
        <v>554</v>
      </c>
      <c r="K1735">
        <v>3043000</v>
      </c>
      <c r="L1735">
        <v>8818</v>
      </c>
      <c r="M1735" t="s">
        <v>657</v>
      </c>
    </row>
    <row r="1736" spans="1:13" x14ac:dyDescent="0.3">
      <c r="A1736" t="str">
        <f t="shared" si="54"/>
        <v>4Warwickshire</v>
      </c>
      <c r="B1736">
        <f t="shared" si="55"/>
        <v>4</v>
      </c>
      <c r="C1736" t="s">
        <v>314</v>
      </c>
      <c r="D1736" t="s">
        <v>673</v>
      </c>
      <c r="E1736">
        <v>51</v>
      </c>
      <c r="F1736" t="s">
        <v>3233</v>
      </c>
      <c r="G1736" t="s">
        <v>3231</v>
      </c>
      <c r="H1736" t="s">
        <v>638</v>
      </c>
      <c r="I1736" t="s">
        <v>618</v>
      </c>
      <c r="J1736" t="s">
        <v>554</v>
      </c>
      <c r="K1736">
        <v>1927000</v>
      </c>
      <c r="L1736">
        <v>515</v>
      </c>
      <c r="M1736" t="s">
        <v>663</v>
      </c>
    </row>
    <row r="1737" spans="1:13" x14ac:dyDescent="0.3">
      <c r="A1737" t="str">
        <f t="shared" si="54"/>
        <v>5Warwickshire</v>
      </c>
      <c r="B1737">
        <f t="shared" si="55"/>
        <v>5</v>
      </c>
      <c r="C1737" t="s">
        <v>314</v>
      </c>
      <c r="D1737" t="s">
        <v>673</v>
      </c>
      <c r="E1737">
        <v>56</v>
      </c>
      <c r="F1737" t="s">
        <v>3234</v>
      </c>
      <c r="G1737" t="s">
        <v>3235</v>
      </c>
      <c r="H1737" t="s">
        <v>613</v>
      </c>
      <c r="I1737" t="s">
        <v>591</v>
      </c>
      <c r="J1737" t="s">
        <v>532</v>
      </c>
      <c r="K1737">
        <v>1014442</v>
      </c>
      <c r="L1737">
        <v>0</v>
      </c>
      <c r="M1737" t="s">
        <v>660</v>
      </c>
    </row>
    <row r="1738" spans="1:13" x14ac:dyDescent="0.3">
      <c r="A1738" t="str">
        <f t="shared" si="54"/>
        <v>1Bolton</v>
      </c>
      <c r="B1738">
        <f t="shared" si="55"/>
        <v>1</v>
      </c>
      <c r="C1738" t="s">
        <v>56</v>
      </c>
      <c r="D1738" t="s">
        <v>686</v>
      </c>
      <c r="E1738">
        <v>19</v>
      </c>
      <c r="F1738" t="s">
        <v>1564</v>
      </c>
      <c r="G1738" t="s">
        <v>3236</v>
      </c>
      <c r="H1738" t="s">
        <v>630</v>
      </c>
      <c r="I1738" t="s">
        <v>543</v>
      </c>
      <c r="J1738" t="s">
        <v>554</v>
      </c>
      <c r="K1738">
        <v>1021000</v>
      </c>
      <c r="L1738">
        <v>12</v>
      </c>
      <c r="M1738" t="s">
        <v>651</v>
      </c>
    </row>
    <row r="1739" spans="1:13" x14ac:dyDescent="0.3">
      <c r="A1739" t="str">
        <f t="shared" si="54"/>
        <v>2Bolton</v>
      </c>
      <c r="B1739">
        <f t="shared" si="55"/>
        <v>2</v>
      </c>
      <c r="C1739" t="s">
        <v>56</v>
      </c>
      <c r="D1739" t="s">
        <v>686</v>
      </c>
      <c r="E1739">
        <v>18</v>
      </c>
      <c r="F1739" t="s">
        <v>3237</v>
      </c>
      <c r="G1739" t="s">
        <v>3237</v>
      </c>
      <c r="H1739" t="s">
        <v>639</v>
      </c>
      <c r="I1739" t="s">
        <v>653</v>
      </c>
      <c r="J1739" t="s">
        <v>532</v>
      </c>
      <c r="K1739">
        <v>404000</v>
      </c>
      <c r="L1739">
        <v>0</v>
      </c>
      <c r="M1739" t="s">
        <v>654</v>
      </c>
    </row>
    <row r="1740" spans="1:13" x14ac:dyDescent="0.3">
      <c r="A1740" t="str">
        <f t="shared" si="54"/>
        <v>3Bolton</v>
      </c>
      <c r="B1740">
        <f t="shared" si="55"/>
        <v>3</v>
      </c>
      <c r="C1740" t="s">
        <v>56</v>
      </c>
      <c r="D1740" t="s">
        <v>686</v>
      </c>
      <c r="E1740">
        <v>11</v>
      </c>
      <c r="F1740" t="s">
        <v>3238</v>
      </c>
      <c r="G1740" t="s">
        <v>3238</v>
      </c>
      <c r="H1740" t="s">
        <v>630</v>
      </c>
      <c r="I1740" t="s">
        <v>543</v>
      </c>
      <c r="J1740" t="s">
        <v>554</v>
      </c>
      <c r="K1740">
        <v>248000</v>
      </c>
      <c r="L1740">
        <v>4</v>
      </c>
      <c r="M1740" t="s">
        <v>651</v>
      </c>
    </row>
    <row r="1741" spans="1:13" x14ac:dyDescent="0.3">
      <c r="A1741" t="str">
        <f t="shared" si="54"/>
        <v>4Bolton</v>
      </c>
      <c r="B1741">
        <f t="shared" si="55"/>
        <v>4</v>
      </c>
      <c r="C1741" t="s">
        <v>56</v>
      </c>
      <c r="D1741" t="s">
        <v>686</v>
      </c>
      <c r="E1741">
        <v>11</v>
      </c>
      <c r="F1741" t="s">
        <v>3238</v>
      </c>
      <c r="G1741" t="s">
        <v>3238</v>
      </c>
      <c r="H1741" t="s">
        <v>630</v>
      </c>
      <c r="I1741" t="s">
        <v>543</v>
      </c>
      <c r="J1741" t="s">
        <v>532</v>
      </c>
      <c r="K1741">
        <v>243000</v>
      </c>
      <c r="L1741">
        <v>4</v>
      </c>
      <c r="M1741" t="s">
        <v>651</v>
      </c>
    </row>
    <row r="1742" spans="1:13" x14ac:dyDescent="0.3">
      <c r="A1742" t="str">
        <f t="shared" si="54"/>
        <v>5Bolton</v>
      </c>
      <c r="B1742">
        <f t="shared" si="55"/>
        <v>5</v>
      </c>
      <c r="C1742" t="s">
        <v>56</v>
      </c>
      <c r="D1742" t="s">
        <v>686</v>
      </c>
      <c r="E1742">
        <v>18</v>
      </c>
      <c r="F1742" t="s">
        <v>3239</v>
      </c>
      <c r="G1742" t="s">
        <v>3240</v>
      </c>
      <c r="H1742" t="s">
        <v>613</v>
      </c>
      <c r="I1742" t="s">
        <v>580</v>
      </c>
      <c r="J1742" t="s">
        <v>554</v>
      </c>
      <c r="K1742">
        <v>220000</v>
      </c>
      <c r="L1742">
        <v>0</v>
      </c>
      <c r="M1742" t="s">
        <v>660</v>
      </c>
    </row>
    <row r="1743" spans="1:13" x14ac:dyDescent="0.3">
      <c r="A1743" t="str">
        <f t="shared" si="54"/>
        <v>6Bolton</v>
      </c>
      <c r="B1743">
        <f t="shared" si="55"/>
        <v>6</v>
      </c>
      <c r="C1743" t="s">
        <v>56</v>
      </c>
      <c r="D1743" t="s">
        <v>686</v>
      </c>
      <c r="E1743">
        <v>7</v>
      </c>
      <c r="F1743" t="s">
        <v>3241</v>
      </c>
      <c r="G1743" t="s">
        <v>3242</v>
      </c>
      <c r="H1743" t="s">
        <v>613</v>
      </c>
      <c r="I1743" t="s">
        <v>626</v>
      </c>
      <c r="J1743" t="s">
        <v>532</v>
      </c>
      <c r="K1743">
        <v>120000</v>
      </c>
      <c r="L1743">
        <v>0</v>
      </c>
      <c r="M1743" t="s">
        <v>660</v>
      </c>
    </row>
    <row r="1744" spans="1:13" x14ac:dyDescent="0.3">
      <c r="A1744" t="str">
        <f t="shared" si="54"/>
        <v>7Bolton</v>
      </c>
      <c r="B1744">
        <f t="shared" si="55"/>
        <v>7</v>
      </c>
      <c r="C1744" t="s">
        <v>56</v>
      </c>
      <c r="D1744" t="s">
        <v>686</v>
      </c>
      <c r="E1744">
        <v>7</v>
      </c>
      <c r="F1744" t="s">
        <v>3243</v>
      </c>
      <c r="G1744" t="s">
        <v>3244</v>
      </c>
      <c r="H1744" t="s">
        <v>613</v>
      </c>
      <c r="I1744" t="s">
        <v>580</v>
      </c>
      <c r="J1744" t="s">
        <v>554</v>
      </c>
      <c r="K1744">
        <v>333000</v>
      </c>
      <c r="L1744">
        <v>0</v>
      </c>
      <c r="M1744" t="s">
        <v>660</v>
      </c>
    </row>
    <row r="1745" spans="1:13" x14ac:dyDescent="0.3">
      <c r="A1745" t="str">
        <f t="shared" si="54"/>
        <v>8Bolton</v>
      </c>
      <c r="B1745">
        <f t="shared" si="55"/>
        <v>8</v>
      </c>
      <c r="C1745" t="s">
        <v>56</v>
      </c>
      <c r="D1745" t="s">
        <v>686</v>
      </c>
      <c r="E1745">
        <v>7</v>
      </c>
      <c r="F1745" t="s">
        <v>3245</v>
      </c>
      <c r="G1745" t="s">
        <v>3244</v>
      </c>
      <c r="H1745" t="s">
        <v>613</v>
      </c>
      <c r="I1745" t="s">
        <v>580</v>
      </c>
      <c r="J1745" t="s">
        <v>532</v>
      </c>
      <c r="K1745">
        <v>50000</v>
      </c>
      <c r="L1745">
        <v>0</v>
      </c>
      <c r="M1745" t="s">
        <v>660</v>
      </c>
    </row>
    <row r="1746" spans="1:13" x14ac:dyDescent="0.3">
      <c r="A1746" t="str">
        <f t="shared" si="54"/>
        <v>9Bolton</v>
      </c>
      <c r="B1746">
        <f t="shared" si="55"/>
        <v>9</v>
      </c>
      <c r="C1746" t="s">
        <v>56</v>
      </c>
      <c r="D1746" t="s">
        <v>686</v>
      </c>
      <c r="E1746">
        <v>11</v>
      </c>
      <c r="F1746" t="s">
        <v>3246</v>
      </c>
      <c r="G1746" t="s">
        <v>551</v>
      </c>
      <c r="H1746" t="s">
        <v>613</v>
      </c>
      <c r="I1746" t="s">
        <v>580</v>
      </c>
      <c r="J1746" t="s">
        <v>532</v>
      </c>
      <c r="K1746">
        <v>209000</v>
      </c>
      <c r="L1746">
        <v>0</v>
      </c>
      <c r="M1746" t="s">
        <v>660</v>
      </c>
    </row>
    <row r="1747" spans="1:13" x14ac:dyDescent="0.3">
      <c r="A1747" t="str">
        <f t="shared" si="54"/>
        <v>10Bolton</v>
      </c>
      <c r="B1747">
        <f t="shared" si="55"/>
        <v>10</v>
      </c>
      <c r="C1747" t="s">
        <v>56</v>
      </c>
      <c r="D1747" t="s">
        <v>686</v>
      </c>
      <c r="E1747">
        <v>19</v>
      </c>
      <c r="F1747" t="s">
        <v>3247</v>
      </c>
      <c r="G1747" t="s">
        <v>551</v>
      </c>
      <c r="H1747" t="s">
        <v>557</v>
      </c>
      <c r="I1747" t="s">
        <v>653</v>
      </c>
      <c r="J1747" t="s">
        <v>554</v>
      </c>
      <c r="K1747">
        <v>109000</v>
      </c>
      <c r="L1747">
        <v>0</v>
      </c>
      <c r="M1747" t="s">
        <v>660</v>
      </c>
    </row>
    <row r="1748" spans="1:13" x14ac:dyDescent="0.3">
      <c r="A1748" t="str">
        <f t="shared" si="54"/>
        <v>11Bolton</v>
      </c>
      <c r="B1748">
        <f t="shared" si="55"/>
        <v>11</v>
      </c>
      <c r="C1748" t="s">
        <v>56</v>
      </c>
      <c r="D1748" t="s">
        <v>686</v>
      </c>
      <c r="E1748">
        <v>19</v>
      </c>
      <c r="F1748" t="s">
        <v>3248</v>
      </c>
      <c r="G1748" t="s">
        <v>3249</v>
      </c>
      <c r="H1748" t="s">
        <v>557</v>
      </c>
      <c r="J1748" t="s">
        <v>554</v>
      </c>
      <c r="K1748">
        <v>694000</v>
      </c>
      <c r="L1748">
        <v>0</v>
      </c>
      <c r="M1748" t="s">
        <v>660</v>
      </c>
    </row>
    <row r="1749" spans="1:13" x14ac:dyDescent="0.3">
      <c r="A1749" t="str">
        <f t="shared" si="54"/>
        <v>12Bolton</v>
      </c>
      <c r="B1749">
        <f t="shared" si="55"/>
        <v>12</v>
      </c>
      <c r="C1749" t="s">
        <v>56</v>
      </c>
      <c r="D1749" t="s">
        <v>686</v>
      </c>
      <c r="E1749">
        <v>19</v>
      </c>
      <c r="F1749" t="s">
        <v>3248</v>
      </c>
      <c r="G1749" t="s">
        <v>3250</v>
      </c>
      <c r="H1749" t="s">
        <v>557</v>
      </c>
      <c r="J1749" t="s">
        <v>554</v>
      </c>
      <c r="K1749">
        <v>194000</v>
      </c>
      <c r="L1749">
        <v>0</v>
      </c>
      <c r="M1749" t="s">
        <v>660</v>
      </c>
    </row>
    <row r="1750" spans="1:13" x14ac:dyDescent="0.3">
      <c r="A1750" t="str">
        <f t="shared" si="54"/>
        <v>13Bolton</v>
      </c>
      <c r="B1750">
        <f t="shared" si="55"/>
        <v>13</v>
      </c>
      <c r="C1750" t="s">
        <v>56</v>
      </c>
      <c r="D1750" t="s">
        <v>686</v>
      </c>
      <c r="E1750">
        <v>11</v>
      </c>
      <c r="F1750" t="s">
        <v>1564</v>
      </c>
      <c r="G1750" t="s">
        <v>3251</v>
      </c>
      <c r="H1750" t="s">
        <v>631</v>
      </c>
      <c r="I1750" t="s">
        <v>544</v>
      </c>
      <c r="J1750" t="s">
        <v>532</v>
      </c>
      <c r="K1750">
        <v>513000</v>
      </c>
      <c r="L1750">
        <v>0</v>
      </c>
      <c r="M1750" t="s">
        <v>525</v>
      </c>
    </row>
    <row r="1751" spans="1:13" x14ac:dyDescent="0.3">
      <c r="A1751" t="str">
        <f t="shared" si="54"/>
        <v>14Bolton</v>
      </c>
      <c r="B1751">
        <f t="shared" si="55"/>
        <v>14</v>
      </c>
      <c r="C1751" t="s">
        <v>56</v>
      </c>
      <c r="D1751" t="s">
        <v>686</v>
      </c>
      <c r="E1751">
        <v>11</v>
      </c>
      <c r="F1751" t="s">
        <v>1564</v>
      </c>
      <c r="G1751" t="s">
        <v>2562</v>
      </c>
      <c r="H1751" t="s">
        <v>630</v>
      </c>
      <c r="I1751" t="s">
        <v>543</v>
      </c>
      <c r="J1751" t="s">
        <v>532</v>
      </c>
      <c r="K1751">
        <v>546000</v>
      </c>
      <c r="L1751">
        <v>117</v>
      </c>
      <c r="M1751" t="s">
        <v>651</v>
      </c>
    </row>
    <row r="1752" spans="1:13" x14ac:dyDescent="0.3">
      <c r="A1752" t="str">
        <f t="shared" si="54"/>
        <v>15Bolton</v>
      </c>
      <c r="B1752">
        <f t="shared" si="55"/>
        <v>15</v>
      </c>
      <c r="C1752" t="s">
        <v>56</v>
      </c>
      <c r="D1752" t="s">
        <v>686</v>
      </c>
      <c r="E1752">
        <v>18</v>
      </c>
      <c r="F1752" t="s">
        <v>3252</v>
      </c>
      <c r="G1752" t="s">
        <v>3253</v>
      </c>
      <c r="H1752" t="s">
        <v>639</v>
      </c>
      <c r="I1752" t="s">
        <v>557</v>
      </c>
      <c r="J1752" t="s">
        <v>532</v>
      </c>
      <c r="K1752">
        <v>205406</v>
      </c>
      <c r="L1752">
        <v>0</v>
      </c>
      <c r="M1752" t="s">
        <v>654</v>
      </c>
    </row>
    <row r="1753" spans="1:13" x14ac:dyDescent="0.3">
      <c r="A1753" t="str">
        <f t="shared" si="54"/>
        <v>16Bolton</v>
      </c>
      <c r="B1753">
        <f t="shared" si="55"/>
        <v>16</v>
      </c>
      <c r="C1753" t="s">
        <v>56</v>
      </c>
      <c r="D1753" t="s">
        <v>686</v>
      </c>
      <c r="E1753">
        <v>18</v>
      </c>
      <c r="F1753" t="s">
        <v>3254</v>
      </c>
      <c r="G1753" t="s">
        <v>3255</v>
      </c>
      <c r="H1753" t="s">
        <v>639</v>
      </c>
      <c r="I1753" t="s">
        <v>557</v>
      </c>
      <c r="J1753" t="s">
        <v>532</v>
      </c>
      <c r="K1753">
        <v>210000</v>
      </c>
      <c r="L1753">
        <v>0</v>
      </c>
      <c r="M1753" t="s">
        <v>654</v>
      </c>
    </row>
    <row r="1754" spans="1:13" x14ac:dyDescent="0.3">
      <c r="A1754" t="str">
        <f t="shared" si="54"/>
        <v>17Bolton</v>
      </c>
      <c r="B1754">
        <f t="shared" si="55"/>
        <v>17</v>
      </c>
      <c r="C1754" t="s">
        <v>56</v>
      </c>
      <c r="D1754" t="s">
        <v>686</v>
      </c>
      <c r="E1754">
        <v>1</v>
      </c>
      <c r="F1754" t="s">
        <v>3256</v>
      </c>
      <c r="G1754" t="s">
        <v>3257</v>
      </c>
      <c r="H1754" t="s">
        <v>528</v>
      </c>
      <c r="I1754" t="s">
        <v>575</v>
      </c>
      <c r="J1754" t="s">
        <v>532</v>
      </c>
      <c r="K1754">
        <v>150000</v>
      </c>
      <c r="L1754">
        <v>0</v>
      </c>
      <c r="M1754" t="s">
        <v>682</v>
      </c>
    </row>
    <row r="1755" spans="1:13" x14ac:dyDescent="0.3">
      <c r="A1755" t="str">
        <f t="shared" si="54"/>
        <v>18Bolton</v>
      </c>
      <c r="B1755">
        <f t="shared" si="55"/>
        <v>18</v>
      </c>
      <c r="C1755" t="s">
        <v>56</v>
      </c>
      <c r="D1755" t="s">
        <v>686</v>
      </c>
      <c r="E1755">
        <v>14</v>
      </c>
      <c r="F1755" t="s">
        <v>3258</v>
      </c>
      <c r="G1755" t="s">
        <v>3259</v>
      </c>
      <c r="H1755" t="s">
        <v>634</v>
      </c>
      <c r="J1755" t="s">
        <v>532</v>
      </c>
      <c r="K1755">
        <v>103368</v>
      </c>
      <c r="L1755">
        <v>0</v>
      </c>
      <c r="M1755" t="s">
        <v>660</v>
      </c>
    </row>
    <row r="1756" spans="1:13" x14ac:dyDescent="0.3">
      <c r="A1756" t="str">
        <f t="shared" si="54"/>
        <v>19Bolton</v>
      </c>
      <c r="B1756">
        <f t="shared" si="55"/>
        <v>19</v>
      </c>
      <c r="C1756" t="s">
        <v>56</v>
      </c>
      <c r="D1756" t="s">
        <v>686</v>
      </c>
      <c r="E1756">
        <v>14</v>
      </c>
      <c r="F1756" t="s">
        <v>3258</v>
      </c>
      <c r="G1756" t="s">
        <v>3259</v>
      </c>
      <c r="H1756" t="s">
        <v>634</v>
      </c>
      <c r="J1756" t="s">
        <v>532</v>
      </c>
      <c r="K1756">
        <v>722017</v>
      </c>
      <c r="L1756">
        <v>0</v>
      </c>
      <c r="M1756" t="s">
        <v>660</v>
      </c>
    </row>
    <row r="1757" spans="1:13" x14ac:dyDescent="0.3">
      <c r="A1757" t="str">
        <f t="shared" si="54"/>
        <v>1Westmorland and Furness</v>
      </c>
      <c r="B1757">
        <f t="shared" si="55"/>
        <v>1</v>
      </c>
      <c r="C1757" t="s">
        <v>324</v>
      </c>
      <c r="D1757" t="s">
        <v>686</v>
      </c>
      <c r="E1757">
        <v>11</v>
      </c>
      <c r="F1757" t="s">
        <v>3260</v>
      </c>
      <c r="G1757" t="s">
        <v>3261</v>
      </c>
      <c r="H1757" t="s">
        <v>638</v>
      </c>
      <c r="I1757" t="s">
        <v>612</v>
      </c>
      <c r="J1757" t="s">
        <v>554</v>
      </c>
      <c r="K1757">
        <v>1680349</v>
      </c>
      <c r="L1757">
        <v>400</v>
      </c>
      <c r="M1757" t="s">
        <v>663</v>
      </c>
    </row>
    <row r="1758" spans="1:13" x14ac:dyDescent="0.3">
      <c r="A1758" t="str">
        <f t="shared" si="54"/>
        <v>2Westmorland and Furness</v>
      </c>
      <c r="B1758">
        <f t="shared" si="55"/>
        <v>2</v>
      </c>
      <c r="C1758" t="s">
        <v>324</v>
      </c>
      <c r="D1758" t="s">
        <v>686</v>
      </c>
      <c r="E1758">
        <v>12</v>
      </c>
      <c r="F1758" t="s">
        <v>3262</v>
      </c>
      <c r="G1758" t="s">
        <v>3263</v>
      </c>
      <c r="H1758" t="s">
        <v>619</v>
      </c>
      <c r="I1758" t="s">
        <v>563</v>
      </c>
      <c r="J1758" t="s">
        <v>554</v>
      </c>
      <c r="K1758">
        <v>576923</v>
      </c>
      <c r="L1758">
        <v>20000</v>
      </c>
      <c r="M1758" t="s">
        <v>657</v>
      </c>
    </row>
    <row r="1759" spans="1:13" x14ac:dyDescent="0.3">
      <c r="A1759" t="str">
        <f t="shared" si="54"/>
        <v>3Westmorland and Furness</v>
      </c>
      <c r="B1759">
        <f t="shared" si="55"/>
        <v>3</v>
      </c>
      <c r="C1759" t="s">
        <v>324</v>
      </c>
      <c r="D1759" t="s">
        <v>686</v>
      </c>
      <c r="E1759">
        <v>4</v>
      </c>
      <c r="F1759" t="s">
        <v>3262</v>
      </c>
      <c r="G1759" t="s">
        <v>3264</v>
      </c>
      <c r="H1759" t="s">
        <v>588</v>
      </c>
      <c r="I1759" t="s">
        <v>577</v>
      </c>
      <c r="J1759" t="s">
        <v>554</v>
      </c>
      <c r="K1759">
        <v>100000</v>
      </c>
      <c r="L1759" t="s">
        <v>653</v>
      </c>
      <c r="M1759" t="s">
        <v>660</v>
      </c>
    </row>
    <row r="1760" spans="1:13" x14ac:dyDescent="0.3">
      <c r="A1760" t="str">
        <f t="shared" si="54"/>
        <v>4Westmorland and Furness</v>
      </c>
      <c r="B1760">
        <f t="shared" si="55"/>
        <v>4</v>
      </c>
      <c r="C1760" t="s">
        <v>324</v>
      </c>
      <c r="D1760" t="s">
        <v>686</v>
      </c>
      <c r="E1760">
        <v>11</v>
      </c>
      <c r="F1760" t="s">
        <v>3260</v>
      </c>
      <c r="G1760" t="s">
        <v>3265</v>
      </c>
      <c r="H1760" t="s">
        <v>557</v>
      </c>
      <c r="I1760" t="s">
        <v>653</v>
      </c>
      <c r="J1760" t="s">
        <v>554</v>
      </c>
      <c r="K1760">
        <v>100000</v>
      </c>
      <c r="L1760">
        <v>10</v>
      </c>
      <c r="M1760" t="s">
        <v>660</v>
      </c>
    </row>
    <row r="1761" spans="1:13" x14ac:dyDescent="0.3">
      <c r="A1761" t="str">
        <f t="shared" si="54"/>
        <v>5Westmorland and Furness</v>
      </c>
      <c r="B1761">
        <f t="shared" si="55"/>
        <v>5</v>
      </c>
      <c r="C1761" t="s">
        <v>324</v>
      </c>
      <c r="D1761" t="s">
        <v>686</v>
      </c>
      <c r="E1761">
        <v>7</v>
      </c>
      <c r="F1761" t="s">
        <v>3266</v>
      </c>
      <c r="G1761" t="s">
        <v>3267</v>
      </c>
      <c r="H1761" t="s">
        <v>613</v>
      </c>
      <c r="I1761" t="s">
        <v>580</v>
      </c>
      <c r="J1761" t="s">
        <v>554</v>
      </c>
      <c r="K1761">
        <v>140290</v>
      </c>
      <c r="L1761">
        <v>0</v>
      </c>
      <c r="M1761" t="s">
        <v>660</v>
      </c>
    </row>
    <row r="1762" spans="1:13" x14ac:dyDescent="0.3">
      <c r="A1762" t="str">
        <f t="shared" si="54"/>
        <v>6Westmorland and Furness</v>
      </c>
      <c r="B1762">
        <f t="shared" si="55"/>
        <v>6</v>
      </c>
      <c r="C1762" t="s">
        <v>324</v>
      </c>
      <c r="D1762" t="s">
        <v>686</v>
      </c>
      <c r="E1762">
        <v>1</v>
      </c>
      <c r="F1762" t="s">
        <v>3268</v>
      </c>
      <c r="G1762" t="s">
        <v>3269</v>
      </c>
      <c r="H1762" t="s">
        <v>528</v>
      </c>
      <c r="I1762" t="s">
        <v>575</v>
      </c>
      <c r="J1762" t="s">
        <v>532</v>
      </c>
      <c r="K1762">
        <v>350384</v>
      </c>
      <c r="L1762">
        <v>1500</v>
      </c>
      <c r="M1762" t="s">
        <v>682</v>
      </c>
    </row>
    <row r="1763" spans="1:13" x14ac:dyDescent="0.3">
      <c r="A1763" t="str">
        <f t="shared" si="54"/>
        <v>7Westmorland and Furness</v>
      </c>
      <c r="B1763">
        <f t="shared" si="55"/>
        <v>7</v>
      </c>
      <c r="C1763" t="s">
        <v>324</v>
      </c>
      <c r="D1763" t="s">
        <v>686</v>
      </c>
      <c r="E1763">
        <v>2</v>
      </c>
      <c r="F1763" t="s">
        <v>3270</v>
      </c>
      <c r="G1763" t="s">
        <v>3271</v>
      </c>
      <c r="H1763" t="s">
        <v>550</v>
      </c>
      <c r="I1763" t="s">
        <v>557</v>
      </c>
      <c r="J1763" t="s">
        <v>532</v>
      </c>
      <c r="K1763">
        <v>500000</v>
      </c>
      <c r="L1763">
        <v>1000</v>
      </c>
      <c r="M1763" t="s">
        <v>660</v>
      </c>
    </row>
    <row r="1764" spans="1:13" x14ac:dyDescent="0.3">
      <c r="A1764" t="str">
        <f t="shared" si="54"/>
        <v>8Westmorland and Furness</v>
      </c>
      <c r="B1764">
        <f t="shared" si="55"/>
        <v>8</v>
      </c>
      <c r="C1764" t="s">
        <v>324</v>
      </c>
      <c r="D1764" t="s">
        <v>686</v>
      </c>
      <c r="E1764">
        <v>4</v>
      </c>
      <c r="F1764" t="s">
        <v>3272</v>
      </c>
      <c r="G1764" t="s">
        <v>3273</v>
      </c>
      <c r="H1764" t="s">
        <v>588</v>
      </c>
      <c r="I1764" t="s">
        <v>577</v>
      </c>
      <c r="J1764" t="s">
        <v>532</v>
      </c>
      <c r="K1764">
        <v>150000</v>
      </c>
      <c r="L1764">
        <v>100</v>
      </c>
      <c r="M1764" t="s">
        <v>660</v>
      </c>
    </row>
    <row r="1765" spans="1:13" x14ac:dyDescent="0.3">
      <c r="A1765" t="str">
        <f t="shared" si="54"/>
        <v>9Westmorland and Furness</v>
      </c>
      <c r="B1765">
        <f t="shared" si="55"/>
        <v>9</v>
      </c>
      <c r="C1765" t="s">
        <v>324</v>
      </c>
      <c r="D1765" t="s">
        <v>686</v>
      </c>
      <c r="E1765">
        <v>4</v>
      </c>
      <c r="F1765" t="s">
        <v>3274</v>
      </c>
      <c r="G1765" t="s">
        <v>3275</v>
      </c>
      <c r="H1765" t="s">
        <v>588</v>
      </c>
      <c r="I1765" t="s">
        <v>537</v>
      </c>
      <c r="J1765" t="s">
        <v>532</v>
      </c>
      <c r="K1765">
        <v>774000</v>
      </c>
      <c r="L1765">
        <v>100</v>
      </c>
      <c r="M1765" t="s">
        <v>660</v>
      </c>
    </row>
    <row r="1766" spans="1:13" x14ac:dyDescent="0.3">
      <c r="A1766" t="str">
        <f t="shared" si="54"/>
        <v>10Westmorland and Furness</v>
      </c>
      <c r="B1766">
        <f t="shared" si="55"/>
        <v>10</v>
      </c>
      <c r="C1766" t="s">
        <v>324</v>
      </c>
      <c r="D1766" t="s">
        <v>686</v>
      </c>
      <c r="E1766">
        <v>4</v>
      </c>
      <c r="F1766" t="s">
        <v>3276</v>
      </c>
      <c r="G1766" t="s">
        <v>3277</v>
      </c>
      <c r="H1766" t="s">
        <v>619</v>
      </c>
      <c r="I1766" t="s">
        <v>581</v>
      </c>
      <c r="J1766" t="s">
        <v>532</v>
      </c>
      <c r="K1766">
        <v>399589</v>
      </c>
      <c r="L1766">
        <v>14000</v>
      </c>
      <c r="M1766" t="s">
        <v>657</v>
      </c>
    </row>
    <row r="1767" spans="1:13" x14ac:dyDescent="0.3">
      <c r="A1767" t="str">
        <f t="shared" si="54"/>
        <v>1Newcastle upon Tyne</v>
      </c>
      <c r="B1767">
        <f t="shared" si="55"/>
        <v>1</v>
      </c>
      <c r="C1767" t="s">
        <v>198</v>
      </c>
      <c r="D1767" t="s">
        <v>729</v>
      </c>
      <c r="E1767">
        <v>52</v>
      </c>
      <c r="F1767" t="s">
        <v>3278</v>
      </c>
      <c r="G1767" t="s">
        <v>3279</v>
      </c>
      <c r="H1767" t="s">
        <v>638</v>
      </c>
      <c r="I1767" t="s">
        <v>557</v>
      </c>
      <c r="J1767" t="s">
        <v>532</v>
      </c>
      <c r="K1767">
        <v>931885</v>
      </c>
      <c r="L1767">
        <v>522</v>
      </c>
      <c r="M1767" t="s">
        <v>663</v>
      </c>
    </row>
    <row r="1768" spans="1:13" x14ac:dyDescent="0.3">
      <c r="A1768" t="str">
        <f t="shared" si="54"/>
        <v>2Newcastle upon Tyne</v>
      </c>
      <c r="B1768">
        <f t="shared" si="55"/>
        <v>2</v>
      </c>
      <c r="C1768" t="s">
        <v>198</v>
      </c>
      <c r="D1768" t="s">
        <v>729</v>
      </c>
      <c r="E1768">
        <v>52</v>
      </c>
      <c r="F1768" t="s">
        <v>3278</v>
      </c>
      <c r="G1768" t="s">
        <v>3279</v>
      </c>
      <c r="H1768" t="s">
        <v>638</v>
      </c>
      <c r="I1768" t="s">
        <v>557</v>
      </c>
      <c r="J1768" t="s">
        <v>554</v>
      </c>
      <c r="K1768">
        <v>718115</v>
      </c>
      <c r="L1768">
        <v>334</v>
      </c>
      <c r="M1768" t="s">
        <v>663</v>
      </c>
    </row>
    <row r="1769" spans="1:13" x14ac:dyDescent="0.3">
      <c r="A1769" t="str">
        <f t="shared" si="54"/>
        <v>3Newcastle upon Tyne</v>
      </c>
      <c r="B1769">
        <f t="shared" si="55"/>
        <v>3</v>
      </c>
      <c r="C1769" t="s">
        <v>198</v>
      </c>
      <c r="D1769" t="s">
        <v>729</v>
      </c>
      <c r="E1769">
        <v>53</v>
      </c>
      <c r="F1769" t="s">
        <v>3280</v>
      </c>
      <c r="G1769" t="s">
        <v>3281</v>
      </c>
      <c r="H1769" t="s">
        <v>619</v>
      </c>
      <c r="I1769" t="s">
        <v>563</v>
      </c>
      <c r="J1769" t="s">
        <v>532</v>
      </c>
      <c r="K1769">
        <v>310628</v>
      </c>
      <c r="L1769">
        <v>17004</v>
      </c>
      <c r="M1769" t="s">
        <v>657</v>
      </c>
    </row>
    <row r="1770" spans="1:13" x14ac:dyDescent="0.3">
      <c r="A1770" t="str">
        <f t="shared" si="54"/>
        <v>4Newcastle upon Tyne</v>
      </c>
      <c r="B1770">
        <f t="shared" si="55"/>
        <v>4</v>
      </c>
      <c r="C1770" t="s">
        <v>198</v>
      </c>
      <c r="D1770" t="s">
        <v>729</v>
      </c>
      <c r="E1770">
        <v>53</v>
      </c>
      <c r="F1770" t="s">
        <v>3280</v>
      </c>
      <c r="G1770" t="s">
        <v>3281</v>
      </c>
      <c r="H1770" t="s">
        <v>619</v>
      </c>
      <c r="I1770" t="s">
        <v>563</v>
      </c>
      <c r="J1770" t="s">
        <v>554</v>
      </c>
      <c r="K1770">
        <v>239372</v>
      </c>
      <c r="L1770">
        <v>10872</v>
      </c>
      <c r="M1770" t="s">
        <v>657</v>
      </c>
    </row>
    <row r="1771" spans="1:13" x14ac:dyDescent="0.3">
      <c r="A1771" t="str">
        <f t="shared" si="54"/>
        <v>5Newcastle upon Tyne</v>
      </c>
      <c r="B1771">
        <f t="shared" si="55"/>
        <v>5</v>
      </c>
      <c r="C1771" t="s">
        <v>198</v>
      </c>
      <c r="D1771" t="s">
        <v>729</v>
      </c>
      <c r="E1771">
        <v>54</v>
      </c>
      <c r="F1771" t="s">
        <v>3282</v>
      </c>
      <c r="G1771" t="s">
        <v>3283</v>
      </c>
      <c r="H1771" t="s">
        <v>638</v>
      </c>
      <c r="I1771" t="s">
        <v>604</v>
      </c>
      <c r="J1771" t="s">
        <v>532</v>
      </c>
      <c r="K1771">
        <v>152904</v>
      </c>
      <c r="L1771">
        <v>2</v>
      </c>
      <c r="M1771" t="s">
        <v>663</v>
      </c>
    </row>
    <row r="1772" spans="1:13" x14ac:dyDescent="0.3">
      <c r="A1772" t="str">
        <f t="shared" si="54"/>
        <v>6Newcastle upon Tyne</v>
      </c>
      <c r="B1772">
        <f t="shared" si="55"/>
        <v>6</v>
      </c>
      <c r="C1772" t="s">
        <v>198</v>
      </c>
      <c r="D1772" t="s">
        <v>729</v>
      </c>
      <c r="E1772">
        <v>54</v>
      </c>
      <c r="F1772" t="s">
        <v>3282</v>
      </c>
      <c r="G1772" t="s">
        <v>3283</v>
      </c>
      <c r="H1772" t="s">
        <v>638</v>
      </c>
      <c r="I1772" t="s">
        <v>604</v>
      </c>
      <c r="J1772" t="s">
        <v>554</v>
      </c>
      <c r="K1772">
        <v>117828</v>
      </c>
      <c r="L1772">
        <v>2</v>
      </c>
      <c r="M1772" t="s">
        <v>663</v>
      </c>
    </row>
    <row r="1773" spans="1:13" x14ac:dyDescent="0.3">
      <c r="A1773" t="str">
        <f t="shared" si="54"/>
        <v>7Newcastle upon Tyne</v>
      </c>
      <c r="B1773">
        <f t="shared" si="55"/>
        <v>7</v>
      </c>
      <c r="C1773" t="s">
        <v>198</v>
      </c>
      <c r="D1773" t="s">
        <v>729</v>
      </c>
      <c r="E1773">
        <v>55</v>
      </c>
      <c r="F1773" t="s">
        <v>3284</v>
      </c>
      <c r="G1773" t="s">
        <v>3285</v>
      </c>
      <c r="H1773" t="s">
        <v>588</v>
      </c>
      <c r="I1773" t="s">
        <v>577</v>
      </c>
      <c r="J1773" t="s">
        <v>532</v>
      </c>
      <c r="K1773">
        <v>68961</v>
      </c>
      <c r="L1773">
        <v>0</v>
      </c>
      <c r="M1773" t="s">
        <v>660</v>
      </c>
    </row>
    <row r="1774" spans="1:13" x14ac:dyDescent="0.3">
      <c r="A1774" t="str">
        <f t="shared" si="54"/>
        <v>8Newcastle upon Tyne</v>
      </c>
      <c r="B1774">
        <f t="shared" si="55"/>
        <v>8</v>
      </c>
      <c r="C1774" t="s">
        <v>198</v>
      </c>
      <c r="D1774" t="s">
        <v>729</v>
      </c>
      <c r="E1774">
        <v>55</v>
      </c>
      <c r="F1774" t="s">
        <v>3284</v>
      </c>
      <c r="G1774" t="s">
        <v>3285</v>
      </c>
      <c r="H1774" t="s">
        <v>588</v>
      </c>
      <c r="I1774" t="s">
        <v>577</v>
      </c>
      <c r="J1774" t="s">
        <v>554</v>
      </c>
      <c r="K1774">
        <v>53142</v>
      </c>
      <c r="L1774">
        <v>0</v>
      </c>
      <c r="M1774" t="s">
        <v>660</v>
      </c>
    </row>
    <row r="1775" spans="1:13" x14ac:dyDescent="0.3">
      <c r="A1775" t="str">
        <f t="shared" si="54"/>
        <v>9Newcastle upon Tyne</v>
      </c>
      <c r="B1775">
        <f t="shared" si="55"/>
        <v>9</v>
      </c>
      <c r="C1775" t="s">
        <v>198</v>
      </c>
      <c r="D1775" t="s">
        <v>729</v>
      </c>
      <c r="E1775">
        <v>56</v>
      </c>
      <c r="F1775" t="s">
        <v>3286</v>
      </c>
      <c r="G1775" t="s">
        <v>3287</v>
      </c>
      <c r="H1775" t="s">
        <v>588</v>
      </c>
      <c r="I1775" t="s">
        <v>830</v>
      </c>
      <c r="J1775" t="s">
        <v>532</v>
      </c>
      <c r="K1775">
        <v>99852</v>
      </c>
      <c r="L1775">
        <v>0</v>
      </c>
      <c r="M1775" t="s">
        <v>660</v>
      </c>
    </row>
    <row r="1776" spans="1:13" x14ac:dyDescent="0.3">
      <c r="A1776" t="str">
        <f t="shared" si="54"/>
        <v>10Newcastle upon Tyne</v>
      </c>
      <c r="B1776">
        <f t="shared" si="55"/>
        <v>10</v>
      </c>
      <c r="C1776" t="s">
        <v>198</v>
      </c>
      <c r="D1776" t="s">
        <v>729</v>
      </c>
      <c r="E1776">
        <v>56</v>
      </c>
      <c r="F1776" t="s">
        <v>3286</v>
      </c>
      <c r="G1776" t="s">
        <v>3287</v>
      </c>
      <c r="H1776" t="s">
        <v>588</v>
      </c>
      <c r="I1776" t="s">
        <v>830</v>
      </c>
      <c r="J1776" t="s">
        <v>554</v>
      </c>
      <c r="K1776">
        <v>76946</v>
      </c>
      <c r="L1776">
        <v>0</v>
      </c>
      <c r="M1776" t="s">
        <v>660</v>
      </c>
    </row>
    <row r="1777" spans="1:13" x14ac:dyDescent="0.3">
      <c r="A1777" t="str">
        <f t="shared" si="54"/>
        <v>11Newcastle upon Tyne</v>
      </c>
      <c r="B1777">
        <f t="shared" si="55"/>
        <v>11</v>
      </c>
      <c r="C1777" t="s">
        <v>198</v>
      </c>
      <c r="D1777" t="s">
        <v>729</v>
      </c>
      <c r="E1777">
        <v>57</v>
      </c>
      <c r="F1777" t="s">
        <v>3288</v>
      </c>
      <c r="G1777" t="s">
        <v>3288</v>
      </c>
      <c r="H1777" t="s">
        <v>557</v>
      </c>
      <c r="I1777" t="s">
        <v>653</v>
      </c>
      <c r="J1777" t="s">
        <v>554</v>
      </c>
      <c r="K1777">
        <v>306113</v>
      </c>
      <c r="L1777">
        <v>0</v>
      </c>
      <c r="M1777" t="s">
        <v>660</v>
      </c>
    </row>
    <row r="1778" spans="1:13" x14ac:dyDescent="0.3">
      <c r="A1778" t="str">
        <f t="shared" si="54"/>
        <v>12Newcastle upon Tyne</v>
      </c>
      <c r="B1778">
        <f t="shared" si="55"/>
        <v>12</v>
      </c>
      <c r="C1778" t="s">
        <v>198</v>
      </c>
      <c r="D1778" t="s">
        <v>729</v>
      </c>
      <c r="E1778">
        <v>60</v>
      </c>
      <c r="F1778" t="s">
        <v>3289</v>
      </c>
      <c r="G1778" t="s">
        <v>3290</v>
      </c>
      <c r="H1778" t="s">
        <v>631</v>
      </c>
      <c r="I1778" t="s">
        <v>544</v>
      </c>
      <c r="J1778" t="s">
        <v>532</v>
      </c>
      <c r="K1778">
        <v>737090</v>
      </c>
      <c r="L1778">
        <v>860</v>
      </c>
      <c r="M1778" t="s">
        <v>525</v>
      </c>
    </row>
    <row r="1779" spans="1:13" x14ac:dyDescent="0.3">
      <c r="A1779" t="str">
        <f t="shared" si="54"/>
        <v>13Newcastle upon Tyne</v>
      </c>
      <c r="B1779">
        <f t="shared" si="55"/>
        <v>13</v>
      </c>
      <c r="C1779" t="s">
        <v>198</v>
      </c>
      <c r="D1779" t="s">
        <v>729</v>
      </c>
      <c r="E1779">
        <v>60</v>
      </c>
      <c r="F1779" t="s">
        <v>3289</v>
      </c>
      <c r="G1779" t="s">
        <v>3290</v>
      </c>
      <c r="H1779" t="s">
        <v>631</v>
      </c>
      <c r="I1779" t="s">
        <v>544</v>
      </c>
      <c r="J1779" t="s">
        <v>554</v>
      </c>
      <c r="K1779">
        <v>568005</v>
      </c>
      <c r="L1779">
        <v>860</v>
      </c>
      <c r="M1779" t="s">
        <v>525</v>
      </c>
    </row>
    <row r="1780" spans="1:13" x14ac:dyDescent="0.3">
      <c r="A1780" t="str">
        <f t="shared" si="54"/>
        <v>14Newcastle upon Tyne</v>
      </c>
      <c r="B1780">
        <f t="shared" si="55"/>
        <v>14</v>
      </c>
      <c r="C1780" t="s">
        <v>198</v>
      </c>
      <c r="D1780" t="s">
        <v>729</v>
      </c>
      <c r="E1780">
        <v>61</v>
      </c>
      <c r="F1780" t="s">
        <v>3291</v>
      </c>
      <c r="G1780" t="s">
        <v>3292</v>
      </c>
      <c r="H1780" t="s">
        <v>588</v>
      </c>
      <c r="I1780" t="s">
        <v>577</v>
      </c>
      <c r="J1780" t="s">
        <v>532</v>
      </c>
      <c r="K1780">
        <v>68180</v>
      </c>
      <c r="L1780">
        <v>0</v>
      </c>
      <c r="M1780" t="s">
        <v>660</v>
      </c>
    </row>
    <row r="1781" spans="1:13" x14ac:dyDescent="0.3">
      <c r="A1781" t="str">
        <f t="shared" si="54"/>
        <v>15Newcastle upon Tyne</v>
      </c>
      <c r="B1781">
        <f t="shared" si="55"/>
        <v>15</v>
      </c>
      <c r="C1781" t="s">
        <v>198</v>
      </c>
      <c r="D1781" t="s">
        <v>729</v>
      </c>
      <c r="E1781">
        <v>61</v>
      </c>
      <c r="F1781" t="s">
        <v>3291</v>
      </c>
      <c r="G1781" t="s">
        <v>3292</v>
      </c>
      <c r="H1781" t="s">
        <v>588</v>
      </c>
      <c r="I1781" t="s">
        <v>577</v>
      </c>
      <c r="J1781" t="s">
        <v>554</v>
      </c>
      <c r="K1781">
        <v>52540</v>
      </c>
      <c r="L1781">
        <v>0</v>
      </c>
      <c r="M1781" t="s">
        <v>660</v>
      </c>
    </row>
    <row r="1782" spans="1:13" x14ac:dyDescent="0.3">
      <c r="A1782" t="str">
        <f t="shared" si="54"/>
        <v>16Newcastle upon Tyne</v>
      </c>
      <c r="B1782">
        <f t="shared" si="55"/>
        <v>16</v>
      </c>
      <c r="C1782" t="s">
        <v>198</v>
      </c>
      <c r="D1782" t="s">
        <v>729</v>
      </c>
      <c r="E1782">
        <v>62</v>
      </c>
      <c r="F1782" t="s">
        <v>3293</v>
      </c>
      <c r="G1782" t="s">
        <v>3294</v>
      </c>
      <c r="H1782" t="s">
        <v>613</v>
      </c>
      <c r="I1782" t="s">
        <v>580</v>
      </c>
      <c r="J1782" t="s">
        <v>532</v>
      </c>
      <c r="K1782">
        <v>191303</v>
      </c>
      <c r="L1782">
        <v>0</v>
      </c>
      <c r="M1782" t="s">
        <v>660</v>
      </c>
    </row>
    <row r="1783" spans="1:13" x14ac:dyDescent="0.3">
      <c r="A1783" t="str">
        <f t="shared" si="54"/>
        <v>17Newcastle upon Tyne</v>
      </c>
      <c r="B1783">
        <f t="shared" si="55"/>
        <v>17</v>
      </c>
      <c r="C1783" t="s">
        <v>198</v>
      </c>
      <c r="D1783" t="s">
        <v>729</v>
      </c>
      <c r="E1783">
        <v>62</v>
      </c>
      <c r="F1783" t="s">
        <v>3293</v>
      </c>
      <c r="G1783" t="s">
        <v>3294</v>
      </c>
      <c r="H1783" t="s">
        <v>613</v>
      </c>
      <c r="I1783" t="s">
        <v>580</v>
      </c>
      <c r="J1783" t="s">
        <v>554</v>
      </c>
      <c r="K1783">
        <v>87847</v>
      </c>
      <c r="L1783">
        <v>0</v>
      </c>
      <c r="M1783" t="s">
        <v>660</v>
      </c>
    </row>
    <row r="1784" spans="1:13" x14ac:dyDescent="0.3">
      <c r="A1784" t="str">
        <f t="shared" si="54"/>
        <v>18Newcastle upon Tyne</v>
      </c>
      <c r="B1784">
        <f t="shared" si="55"/>
        <v>18</v>
      </c>
      <c r="C1784" t="s">
        <v>198</v>
      </c>
      <c r="D1784" t="s">
        <v>729</v>
      </c>
      <c r="E1784">
        <v>63</v>
      </c>
      <c r="F1784" t="s">
        <v>3295</v>
      </c>
      <c r="G1784" t="s">
        <v>3296</v>
      </c>
      <c r="H1784" t="s">
        <v>613</v>
      </c>
      <c r="I1784" t="s">
        <v>562</v>
      </c>
      <c r="J1784" t="s">
        <v>532</v>
      </c>
      <c r="K1784">
        <v>67534</v>
      </c>
      <c r="L1784">
        <v>0</v>
      </c>
      <c r="M1784" t="s">
        <v>660</v>
      </c>
    </row>
    <row r="1785" spans="1:13" x14ac:dyDescent="0.3">
      <c r="A1785" t="str">
        <f t="shared" si="54"/>
        <v>19Newcastle upon Tyne</v>
      </c>
      <c r="B1785">
        <f t="shared" si="55"/>
        <v>19</v>
      </c>
      <c r="C1785" t="s">
        <v>198</v>
      </c>
      <c r="D1785" t="s">
        <v>729</v>
      </c>
      <c r="E1785">
        <v>63</v>
      </c>
      <c r="F1785" t="s">
        <v>3295</v>
      </c>
      <c r="G1785" t="s">
        <v>3296</v>
      </c>
      <c r="H1785" t="s">
        <v>613</v>
      </c>
      <c r="I1785" t="s">
        <v>562</v>
      </c>
      <c r="J1785" t="s">
        <v>554</v>
      </c>
      <c r="K1785">
        <v>52042</v>
      </c>
      <c r="L1785">
        <v>0</v>
      </c>
      <c r="M1785" t="s">
        <v>660</v>
      </c>
    </row>
    <row r="1786" spans="1:13" x14ac:dyDescent="0.3">
      <c r="A1786" t="str">
        <f t="shared" si="54"/>
        <v>20Newcastle upon Tyne</v>
      </c>
      <c r="B1786">
        <f t="shared" si="55"/>
        <v>20</v>
      </c>
      <c r="C1786" t="s">
        <v>198</v>
      </c>
      <c r="D1786" t="s">
        <v>729</v>
      </c>
      <c r="E1786">
        <v>64</v>
      </c>
      <c r="F1786" t="s">
        <v>3297</v>
      </c>
      <c r="G1786" t="s">
        <v>3298</v>
      </c>
      <c r="H1786" t="s">
        <v>613</v>
      </c>
      <c r="I1786" t="s">
        <v>580</v>
      </c>
      <c r="J1786" t="s">
        <v>532</v>
      </c>
      <c r="K1786">
        <v>49222</v>
      </c>
      <c r="L1786">
        <v>0</v>
      </c>
      <c r="M1786" t="s">
        <v>660</v>
      </c>
    </row>
    <row r="1787" spans="1:13" x14ac:dyDescent="0.3">
      <c r="A1787" t="str">
        <f t="shared" si="54"/>
        <v>21Newcastle upon Tyne</v>
      </c>
      <c r="B1787">
        <f t="shared" si="55"/>
        <v>21</v>
      </c>
      <c r="C1787" t="s">
        <v>198</v>
      </c>
      <c r="D1787" t="s">
        <v>729</v>
      </c>
      <c r="E1787">
        <v>64</v>
      </c>
      <c r="F1787" t="s">
        <v>3297</v>
      </c>
      <c r="G1787" t="s">
        <v>3298</v>
      </c>
      <c r="H1787" t="s">
        <v>613</v>
      </c>
      <c r="I1787" t="s">
        <v>580</v>
      </c>
      <c r="J1787" t="s">
        <v>554</v>
      </c>
      <c r="K1787">
        <v>37931</v>
      </c>
      <c r="L1787">
        <v>0</v>
      </c>
      <c r="M1787" t="s">
        <v>660</v>
      </c>
    </row>
    <row r="1788" spans="1:13" x14ac:dyDescent="0.3">
      <c r="A1788" t="str">
        <f t="shared" si="54"/>
        <v>22Newcastle upon Tyne</v>
      </c>
      <c r="B1788">
        <f t="shared" si="55"/>
        <v>22</v>
      </c>
      <c r="C1788" t="s">
        <v>198</v>
      </c>
      <c r="D1788" t="s">
        <v>729</v>
      </c>
      <c r="E1788">
        <v>65</v>
      </c>
      <c r="F1788" t="s">
        <v>3299</v>
      </c>
      <c r="G1788" t="s">
        <v>3300</v>
      </c>
      <c r="H1788" t="s">
        <v>613</v>
      </c>
      <c r="I1788" t="s">
        <v>580</v>
      </c>
      <c r="J1788" t="s">
        <v>532</v>
      </c>
      <c r="K1788">
        <v>175073</v>
      </c>
      <c r="L1788">
        <v>0</v>
      </c>
      <c r="M1788" t="s">
        <v>660</v>
      </c>
    </row>
    <row r="1789" spans="1:13" x14ac:dyDescent="0.3">
      <c r="A1789" t="str">
        <f t="shared" si="54"/>
        <v>23Newcastle upon Tyne</v>
      </c>
      <c r="B1789">
        <f t="shared" si="55"/>
        <v>23</v>
      </c>
      <c r="C1789" t="s">
        <v>198</v>
      </c>
      <c r="D1789" t="s">
        <v>729</v>
      </c>
      <c r="E1789">
        <v>65</v>
      </c>
      <c r="F1789" t="s">
        <v>3299</v>
      </c>
      <c r="G1789" t="s">
        <v>3300</v>
      </c>
      <c r="H1789" t="s">
        <v>613</v>
      </c>
      <c r="I1789" t="s">
        <v>580</v>
      </c>
      <c r="J1789" t="s">
        <v>554</v>
      </c>
      <c r="K1789">
        <v>134912</v>
      </c>
      <c r="L1789">
        <v>0</v>
      </c>
      <c r="M1789" t="s">
        <v>660</v>
      </c>
    </row>
    <row r="1790" spans="1:13" x14ac:dyDescent="0.3">
      <c r="A1790" t="str">
        <f t="shared" si="54"/>
        <v>24Newcastle upon Tyne</v>
      </c>
      <c r="B1790">
        <f t="shared" si="55"/>
        <v>24</v>
      </c>
      <c r="C1790" t="s">
        <v>198</v>
      </c>
      <c r="D1790" t="s">
        <v>729</v>
      </c>
      <c r="E1790">
        <v>66</v>
      </c>
      <c r="F1790" t="s">
        <v>3301</v>
      </c>
      <c r="G1790" t="s">
        <v>3279</v>
      </c>
      <c r="H1790" t="s">
        <v>638</v>
      </c>
      <c r="I1790" t="s">
        <v>618</v>
      </c>
      <c r="J1790" t="s">
        <v>532</v>
      </c>
      <c r="K1790">
        <v>293787</v>
      </c>
      <c r="L1790">
        <v>4</v>
      </c>
      <c r="M1790" t="s">
        <v>663</v>
      </c>
    </row>
    <row r="1791" spans="1:13" x14ac:dyDescent="0.3">
      <c r="A1791" t="str">
        <f t="shared" si="54"/>
        <v>25Newcastle upon Tyne</v>
      </c>
      <c r="B1791">
        <f t="shared" si="55"/>
        <v>25</v>
      </c>
      <c r="C1791" t="s">
        <v>198</v>
      </c>
      <c r="D1791" t="s">
        <v>729</v>
      </c>
      <c r="E1791">
        <v>66</v>
      </c>
      <c r="F1791" t="s">
        <v>3301</v>
      </c>
      <c r="G1791" t="s">
        <v>3279</v>
      </c>
      <c r="H1791" t="s">
        <v>638</v>
      </c>
      <c r="I1791" t="s">
        <v>618</v>
      </c>
      <c r="J1791" t="s">
        <v>554</v>
      </c>
      <c r="K1791">
        <v>226394</v>
      </c>
      <c r="L1791">
        <v>4</v>
      </c>
      <c r="M1791" t="s">
        <v>663</v>
      </c>
    </row>
    <row r="1792" spans="1:13" x14ac:dyDescent="0.3">
      <c r="A1792" t="str">
        <f t="shared" si="54"/>
        <v>26Newcastle upon Tyne</v>
      </c>
      <c r="B1792">
        <f t="shared" si="55"/>
        <v>26</v>
      </c>
      <c r="C1792" t="s">
        <v>198</v>
      </c>
      <c r="D1792" t="s">
        <v>729</v>
      </c>
      <c r="E1792">
        <v>69</v>
      </c>
      <c r="F1792" t="s">
        <v>3302</v>
      </c>
      <c r="G1792" t="s">
        <v>3303</v>
      </c>
      <c r="H1792" t="s">
        <v>557</v>
      </c>
      <c r="J1792" t="s">
        <v>532</v>
      </c>
      <c r="K1792">
        <v>5648</v>
      </c>
      <c r="L1792">
        <v>0</v>
      </c>
      <c r="M1792" t="s">
        <v>660</v>
      </c>
    </row>
    <row r="1793" spans="1:13" x14ac:dyDescent="0.3">
      <c r="A1793" t="str">
        <f t="shared" si="54"/>
        <v>27Newcastle upon Tyne</v>
      </c>
      <c r="B1793">
        <f t="shared" si="55"/>
        <v>27</v>
      </c>
      <c r="C1793" t="s">
        <v>198</v>
      </c>
      <c r="D1793" t="s">
        <v>729</v>
      </c>
      <c r="E1793">
        <v>70</v>
      </c>
      <c r="F1793" t="s">
        <v>3302</v>
      </c>
      <c r="G1793" t="s">
        <v>3303</v>
      </c>
      <c r="H1793" t="s">
        <v>557</v>
      </c>
      <c r="J1793" t="s">
        <v>554</v>
      </c>
      <c r="K1793">
        <v>4352</v>
      </c>
      <c r="L1793">
        <v>0</v>
      </c>
      <c r="M1793" t="s">
        <v>660</v>
      </c>
    </row>
    <row r="1794" spans="1:13" x14ac:dyDescent="0.3">
      <c r="A1794" t="str">
        <f t="shared" si="54"/>
        <v>28Newcastle upon Tyne</v>
      </c>
      <c r="B1794">
        <f t="shared" si="55"/>
        <v>28</v>
      </c>
      <c r="C1794" t="s">
        <v>198</v>
      </c>
      <c r="D1794" t="s">
        <v>729</v>
      </c>
      <c r="E1794">
        <v>71</v>
      </c>
      <c r="F1794" t="s">
        <v>3304</v>
      </c>
      <c r="G1794" t="s">
        <v>3305</v>
      </c>
      <c r="H1794" t="s">
        <v>639</v>
      </c>
      <c r="I1794" t="s">
        <v>570</v>
      </c>
      <c r="J1794" t="s">
        <v>532</v>
      </c>
      <c r="K1794">
        <v>22070</v>
      </c>
      <c r="L1794">
        <v>0.5</v>
      </c>
      <c r="M1794" t="s">
        <v>654</v>
      </c>
    </row>
    <row r="1795" spans="1:13" x14ac:dyDescent="0.3">
      <c r="A1795" t="str">
        <f t="shared" ref="A1795:A1858" si="56">B1795&amp;C1795</f>
        <v>29Newcastle upon Tyne</v>
      </c>
      <c r="B1795">
        <f t="shared" ref="B1795:B1858" si="57">IF(C1795=C1794, B1794+1, 1)</f>
        <v>29</v>
      </c>
      <c r="C1795" t="s">
        <v>198</v>
      </c>
      <c r="D1795" t="s">
        <v>729</v>
      </c>
      <c r="E1795">
        <v>72</v>
      </c>
      <c r="F1795" t="s">
        <v>3304</v>
      </c>
      <c r="G1795" t="s">
        <v>3305</v>
      </c>
      <c r="H1795" t="s">
        <v>639</v>
      </c>
      <c r="I1795" t="s">
        <v>570</v>
      </c>
      <c r="J1795" t="s">
        <v>554</v>
      </c>
      <c r="K1795">
        <v>17007</v>
      </c>
      <c r="L1795">
        <v>0.5</v>
      </c>
      <c r="M1795" t="s">
        <v>654</v>
      </c>
    </row>
    <row r="1796" spans="1:13" x14ac:dyDescent="0.3">
      <c r="A1796" t="str">
        <f t="shared" si="56"/>
        <v>30Newcastle upon Tyne</v>
      </c>
      <c r="B1796">
        <f t="shared" si="57"/>
        <v>30</v>
      </c>
      <c r="C1796" t="s">
        <v>198</v>
      </c>
      <c r="D1796" t="s">
        <v>729</v>
      </c>
      <c r="E1796">
        <v>73</v>
      </c>
      <c r="F1796" t="s">
        <v>3306</v>
      </c>
      <c r="G1796" t="s">
        <v>3307</v>
      </c>
      <c r="H1796" t="s">
        <v>639</v>
      </c>
      <c r="I1796" t="s">
        <v>548</v>
      </c>
      <c r="J1796" t="s">
        <v>532</v>
      </c>
      <c r="K1796">
        <v>32389</v>
      </c>
      <c r="L1796">
        <v>0.5</v>
      </c>
      <c r="M1796" t="s">
        <v>654</v>
      </c>
    </row>
    <row r="1797" spans="1:13" x14ac:dyDescent="0.3">
      <c r="A1797" t="str">
        <f t="shared" si="56"/>
        <v>31Newcastle upon Tyne</v>
      </c>
      <c r="B1797">
        <f t="shared" si="57"/>
        <v>31</v>
      </c>
      <c r="C1797" t="s">
        <v>198</v>
      </c>
      <c r="D1797" t="s">
        <v>729</v>
      </c>
      <c r="E1797">
        <v>74</v>
      </c>
      <c r="F1797" t="s">
        <v>3306</v>
      </c>
      <c r="G1797" t="s">
        <v>3307</v>
      </c>
      <c r="H1797" t="s">
        <v>639</v>
      </c>
      <c r="I1797" t="s">
        <v>548</v>
      </c>
      <c r="J1797" t="s">
        <v>554</v>
      </c>
      <c r="K1797">
        <v>24960</v>
      </c>
      <c r="L1797">
        <v>0.5</v>
      </c>
      <c r="M1797" t="s">
        <v>654</v>
      </c>
    </row>
    <row r="1798" spans="1:13" x14ac:dyDescent="0.3">
      <c r="A1798" t="str">
        <f t="shared" si="56"/>
        <v>32Newcastle upon Tyne</v>
      </c>
      <c r="B1798">
        <f t="shared" si="57"/>
        <v>32</v>
      </c>
      <c r="C1798" t="s">
        <v>198</v>
      </c>
      <c r="D1798" t="s">
        <v>729</v>
      </c>
      <c r="E1798">
        <v>75</v>
      </c>
      <c r="F1798" t="s">
        <v>3308</v>
      </c>
      <c r="G1798" t="s">
        <v>3309</v>
      </c>
      <c r="H1798" t="s">
        <v>630</v>
      </c>
      <c r="I1798" t="s">
        <v>543</v>
      </c>
      <c r="J1798" t="s">
        <v>532</v>
      </c>
      <c r="K1798">
        <v>169434</v>
      </c>
      <c r="L1798">
        <v>10</v>
      </c>
      <c r="M1798" t="s">
        <v>651</v>
      </c>
    </row>
    <row r="1799" spans="1:13" x14ac:dyDescent="0.3">
      <c r="A1799" t="str">
        <f t="shared" si="56"/>
        <v>33Newcastle upon Tyne</v>
      </c>
      <c r="B1799">
        <f t="shared" si="57"/>
        <v>33</v>
      </c>
      <c r="C1799" t="s">
        <v>198</v>
      </c>
      <c r="D1799" t="s">
        <v>729</v>
      </c>
      <c r="E1799">
        <v>76</v>
      </c>
      <c r="F1799" t="s">
        <v>3308</v>
      </c>
      <c r="G1799" t="s">
        <v>3309</v>
      </c>
      <c r="H1799" t="s">
        <v>630</v>
      </c>
      <c r="I1799" t="s">
        <v>543</v>
      </c>
      <c r="J1799" t="s">
        <v>554</v>
      </c>
      <c r="K1799">
        <v>130566</v>
      </c>
      <c r="L1799">
        <v>10</v>
      </c>
      <c r="M1799" t="s">
        <v>651</v>
      </c>
    </row>
    <row r="1800" spans="1:13" x14ac:dyDescent="0.3">
      <c r="A1800" t="str">
        <f t="shared" si="56"/>
        <v>34Newcastle upon Tyne</v>
      </c>
      <c r="B1800">
        <f t="shared" si="57"/>
        <v>34</v>
      </c>
      <c r="C1800" t="s">
        <v>198</v>
      </c>
      <c r="D1800" t="s">
        <v>729</v>
      </c>
      <c r="E1800">
        <v>77</v>
      </c>
      <c r="F1800" t="s">
        <v>3310</v>
      </c>
      <c r="G1800" t="s">
        <v>3311</v>
      </c>
      <c r="H1800" t="s">
        <v>639</v>
      </c>
      <c r="I1800" t="s">
        <v>570</v>
      </c>
      <c r="J1800" t="s">
        <v>532</v>
      </c>
      <c r="K1800">
        <v>129332</v>
      </c>
      <c r="L1800">
        <v>3</v>
      </c>
      <c r="M1800" t="s">
        <v>654</v>
      </c>
    </row>
    <row r="1801" spans="1:13" x14ac:dyDescent="0.3">
      <c r="A1801" t="str">
        <f t="shared" si="56"/>
        <v>35Newcastle upon Tyne</v>
      </c>
      <c r="B1801">
        <f t="shared" si="57"/>
        <v>35</v>
      </c>
      <c r="C1801" t="s">
        <v>198</v>
      </c>
      <c r="D1801" t="s">
        <v>729</v>
      </c>
      <c r="E1801">
        <v>78</v>
      </c>
      <c r="F1801" t="s">
        <v>3310</v>
      </c>
      <c r="G1801" t="s">
        <v>3311</v>
      </c>
      <c r="H1801" t="s">
        <v>639</v>
      </c>
      <c r="I1801" t="s">
        <v>570</v>
      </c>
      <c r="J1801" t="s">
        <v>554</v>
      </c>
      <c r="K1801">
        <v>99663</v>
      </c>
      <c r="L1801">
        <v>3</v>
      </c>
      <c r="M1801" t="s">
        <v>654</v>
      </c>
    </row>
    <row r="1802" spans="1:13" x14ac:dyDescent="0.3">
      <c r="A1802" t="str">
        <f t="shared" si="56"/>
        <v>36Newcastle upon Tyne</v>
      </c>
      <c r="B1802">
        <f t="shared" si="57"/>
        <v>36</v>
      </c>
      <c r="C1802" t="s">
        <v>198</v>
      </c>
      <c r="D1802" t="s">
        <v>729</v>
      </c>
      <c r="E1802">
        <v>79</v>
      </c>
      <c r="F1802" t="s">
        <v>3312</v>
      </c>
      <c r="G1802" t="s">
        <v>3313</v>
      </c>
      <c r="H1802" t="s">
        <v>639</v>
      </c>
      <c r="I1802" t="s">
        <v>570</v>
      </c>
      <c r="J1802" t="s">
        <v>532</v>
      </c>
      <c r="K1802">
        <v>44089</v>
      </c>
      <c r="L1802">
        <v>1</v>
      </c>
      <c r="M1802" t="s">
        <v>654</v>
      </c>
    </row>
    <row r="1803" spans="1:13" x14ac:dyDescent="0.3">
      <c r="A1803" t="str">
        <f t="shared" si="56"/>
        <v>37Newcastle upon Tyne</v>
      </c>
      <c r="B1803">
        <f t="shared" si="57"/>
        <v>37</v>
      </c>
      <c r="C1803" t="s">
        <v>198</v>
      </c>
      <c r="D1803" t="s">
        <v>729</v>
      </c>
      <c r="E1803">
        <v>80</v>
      </c>
      <c r="F1803" t="s">
        <v>3312</v>
      </c>
      <c r="G1803" t="s">
        <v>3313</v>
      </c>
      <c r="H1803" t="s">
        <v>639</v>
      </c>
      <c r="I1803" t="s">
        <v>570</v>
      </c>
      <c r="J1803" t="s">
        <v>554</v>
      </c>
      <c r="K1803">
        <v>33975</v>
      </c>
      <c r="L1803">
        <v>1</v>
      </c>
      <c r="M1803" t="s">
        <v>654</v>
      </c>
    </row>
    <row r="1804" spans="1:13" x14ac:dyDescent="0.3">
      <c r="A1804" t="str">
        <f t="shared" si="56"/>
        <v>38Newcastle upon Tyne</v>
      </c>
      <c r="B1804">
        <f t="shared" si="57"/>
        <v>38</v>
      </c>
      <c r="C1804" t="s">
        <v>198</v>
      </c>
      <c r="D1804" t="s">
        <v>729</v>
      </c>
      <c r="E1804">
        <v>81</v>
      </c>
      <c r="F1804" t="s">
        <v>3314</v>
      </c>
      <c r="G1804" t="s">
        <v>3315</v>
      </c>
      <c r="H1804" t="s">
        <v>628</v>
      </c>
      <c r="I1804" t="s">
        <v>564</v>
      </c>
      <c r="J1804" t="s">
        <v>532</v>
      </c>
      <c r="K1804">
        <v>8472</v>
      </c>
      <c r="L1804">
        <v>0</v>
      </c>
      <c r="M1804" t="s">
        <v>660</v>
      </c>
    </row>
    <row r="1805" spans="1:13" x14ac:dyDescent="0.3">
      <c r="A1805" t="str">
        <f t="shared" si="56"/>
        <v>39Newcastle upon Tyne</v>
      </c>
      <c r="B1805">
        <f t="shared" si="57"/>
        <v>39</v>
      </c>
      <c r="C1805" t="s">
        <v>198</v>
      </c>
      <c r="D1805" t="s">
        <v>729</v>
      </c>
      <c r="E1805">
        <v>82</v>
      </c>
      <c r="F1805" t="s">
        <v>3314</v>
      </c>
      <c r="G1805" t="s">
        <v>3315</v>
      </c>
      <c r="H1805" t="s">
        <v>628</v>
      </c>
      <c r="I1805" t="s">
        <v>564</v>
      </c>
      <c r="J1805" t="s">
        <v>554</v>
      </c>
      <c r="K1805">
        <v>6528</v>
      </c>
      <c r="L1805">
        <v>0</v>
      </c>
      <c r="M1805" t="s">
        <v>660</v>
      </c>
    </row>
    <row r="1806" spans="1:13" x14ac:dyDescent="0.3">
      <c r="A1806" t="str">
        <f t="shared" si="56"/>
        <v>40Newcastle upon Tyne</v>
      </c>
      <c r="B1806">
        <f t="shared" si="57"/>
        <v>40</v>
      </c>
      <c r="C1806" t="s">
        <v>198</v>
      </c>
      <c r="D1806" t="s">
        <v>729</v>
      </c>
      <c r="E1806">
        <v>83</v>
      </c>
      <c r="F1806" t="s">
        <v>3316</v>
      </c>
      <c r="G1806" t="s">
        <v>3309</v>
      </c>
      <c r="H1806" t="s">
        <v>630</v>
      </c>
      <c r="I1806" t="s">
        <v>543</v>
      </c>
      <c r="J1806" t="s">
        <v>532</v>
      </c>
      <c r="K1806">
        <v>64950</v>
      </c>
      <c r="L1806">
        <v>10</v>
      </c>
      <c r="M1806" t="s">
        <v>651</v>
      </c>
    </row>
    <row r="1807" spans="1:13" x14ac:dyDescent="0.3">
      <c r="A1807" t="str">
        <f t="shared" si="56"/>
        <v>41Newcastle upon Tyne</v>
      </c>
      <c r="B1807">
        <f t="shared" si="57"/>
        <v>41</v>
      </c>
      <c r="C1807" t="s">
        <v>198</v>
      </c>
      <c r="D1807" t="s">
        <v>729</v>
      </c>
      <c r="E1807">
        <v>84</v>
      </c>
      <c r="F1807" t="s">
        <v>3316</v>
      </c>
      <c r="G1807" t="s">
        <v>3309</v>
      </c>
      <c r="H1807" t="s">
        <v>630</v>
      </c>
      <c r="I1807" t="s">
        <v>543</v>
      </c>
      <c r="J1807" t="s">
        <v>554</v>
      </c>
      <c r="K1807">
        <v>50050</v>
      </c>
      <c r="L1807">
        <v>10</v>
      </c>
      <c r="M1807" t="s">
        <v>651</v>
      </c>
    </row>
    <row r="1808" spans="1:13" x14ac:dyDescent="0.3">
      <c r="A1808" t="str">
        <f t="shared" si="56"/>
        <v>42Newcastle upon Tyne</v>
      </c>
      <c r="B1808">
        <f t="shared" si="57"/>
        <v>42</v>
      </c>
      <c r="C1808" t="s">
        <v>198</v>
      </c>
      <c r="D1808" t="s">
        <v>729</v>
      </c>
      <c r="E1808">
        <v>85</v>
      </c>
      <c r="F1808" t="s">
        <v>3317</v>
      </c>
      <c r="G1808" t="s">
        <v>3318</v>
      </c>
      <c r="H1808" t="s">
        <v>557</v>
      </c>
      <c r="J1808" t="s">
        <v>532</v>
      </c>
      <c r="K1808">
        <v>319928</v>
      </c>
      <c r="L1808">
        <v>0</v>
      </c>
      <c r="M1808" t="s">
        <v>660</v>
      </c>
    </row>
    <row r="1809" spans="1:13" x14ac:dyDescent="0.3">
      <c r="A1809" t="str">
        <f t="shared" si="56"/>
        <v>1Bath and North East Somerset</v>
      </c>
      <c r="B1809">
        <f t="shared" si="57"/>
        <v>1</v>
      </c>
      <c r="C1809" t="s">
        <v>44</v>
      </c>
      <c r="D1809" t="s">
        <v>722</v>
      </c>
      <c r="E1809">
        <v>102</v>
      </c>
      <c r="F1809" t="s">
        <v>3319</v>
      </c>
      <c r="G1809" t="s">
        <v>3320</v>
      </c>
      <c r="H1809" t="s">
        <v>628</v>
      </c>
      <c r="I1809" t="s">
        <v>564</v>
      </c>
      <c r="J1809" t="s">
        <v>532</v>
      </c>
      <c r="K1809">
        <v>120000</v>
      </c>
      <c r="L1809">
        <v>0</v>
      </c>
      <c r="M1809" t="s">
        <v>660</v>
      </c>
    </row>
    <row r="1810" spans="1:13" x14ac:dyDescent="0.3">
      <c r="A1810" t="str">
        <f t="shared" si="56"/>
        <v>2Bath and North East Somerset</v>
      </c>
      <c r="B1810">
        <f t="shared" si="57"/>
        <v>2</v>
      </c>
      <c r="C1810" t="s">
        <v>44</v>
      </c>
      <c r="D1810" t="s">
        <v>722</v>
      </c>
      <c r="E1810">
        <v>102</v>
      </c>
      <c r="F1810" t="s">
        <v>3321</v>
      </c>
      <c r="G1810" t="s">
        <v>3322</v>
      </c>
      <c r="H1810" t="s">
        <v>628</v>
      </c>
      <c r="I1810" t="s">
        <v>582</v>
      </c>
      <c r="J1810" t="s">
        <v>532</v>
      </c>
      <c r="K1810">
        <v>107000</v>
      </c>
      <c r="L1810" t="s">
        <v>653</v>
      </c>
      <c r="M1810" t="s">
        <v>660</v>
      </c>
    </row>
    <row r="1811" spans="1:13" x14ac:dyDescent="0.3">
      <c r="A1811" t="str">
        <f t="shared" si="56"/>
        <v>3Bath and North East Somerset</v>
      </c>
      <c r="B1811">
        <f t="shared" si="57"/>
        <v>3</v>
      </c>
      <c r="C1811" t="s">
        <v>44</v>
      </c>
      <c r="D1811" t="s">
        <v>722</v>
      </c>
      <c r="E1811">
        <v>102</v>
      </c>
      <c r="F1811" t="s">
        <v>3323</v>
      </c>
      <c r="G1811" t="s">
        <v>3324</v>
      </c>
      <c r="H1811" t="s">
        <v>613</v>
      </c>
      <c r="I1811" t="s">
        <v>591</v>
      </c>
      <c r="J1811" t="s">
        <v>532</v>
      </c>
      <c r="K1811">
        <v>279521</v>
      </c>
      <c r="L1811" t="s">
        <v>653</v>
      </c>
      <c r="M1811" t="s">
        <v>660</v>
      </c>
    </row>
    <row r="1812" spans="1:13" x14ac:dyDescent="0.3">
      <c r="A1812" t="str">
        <f t="shared" si="56"/>
        <v>4Bath and North East Somerset</v>
      </c>
      <c r="B1812">
        <f t="shared" si="57"/>
        <v>4</v>
      </c>
      <c r="C1812" t="s">
        <v>44</v>
      </c>
      <c r="D1812" t="s">
        <v>722</v>
      </c>
      <c r="E1812">
        <v>102</v>
      </c>
      <c r="F1812" t="s">
        <v>3323</v>
      </c>
      <c r="G1812" t="s">
        <v>3324</v>
      </c>
      <c r="H1812" t="s">
        <v>613</v>
      </c>
      <c r="I1812" t="s">
        <v>591</v>
      </c>
      <c r="J1812" t="s">
        <v>532</v>
      </c>
      <c r="K1812">
        <v>57437</v>
      </c>
      <c r="L1812" t="s">
        <v>653</v>
      </c>
      <c r="M1812" t="s">
        <v>660</v>
      </c>
    </row>
    <row r="1813" spans="1:13" x14ac:dyDescent="0.3">
      <c r="A1813" t="str">
        <f t="shared" si="56"/>
        <v>5Bath and North East Somerset</v>
      </c>
      <c r="B1813">
        <f t="shared" si="57"/>
        <v>5</v>
      </c>
      <c r="C1813" t="s">
        <v>44</v>
      </c>
      <c r="D1813" t="s">
        <v>722</v>
      </c>
      <c r="E1813">
        <v>102</v>
      </c>
      <c r="F1813" t="s">
        <v>1624</v>
      </c>
      <c r="G1813" t="s">
        <v>3325</v>
      </c>
      <c r="H1813" t="s">
        <v>588</v>
      </c>
      <c r="I1813" t="s">
        <v>577</v>
      </c>
      <c r="J1813" t="s">
        <v>532</v>
      </c>
      <c r="K1813">
        <v>581699</v>
      </c>
      <c r="L1813">
        <v>0</v>
      </c>
      <c r="M1813" t="s">
        <v>660</v>
      </c>
    </row>
    <row r="1814" spans="1:13" x14ac:dyDescent="0.3">
      <c r="A1814" t="str">
        <f t="shared" si="56"/>
        <v>6Bath and North East Somerset</v>
      </c>
      <c r="B1814">
        <f t="shared" si="57"/>
        <v>6</v>
      </c>
      <c r="C1814" t="s">
        <v>44</v>
      </c>
      <c r="D1814" t="s">
        <v>722</v>
      </c>
      <c r="E1814">
        <v>103</v>
      </c>
      <c r="F1814" t="s">
        <v>1624</v>
      </c>
      <c r="G1814" t="s">
        <v>3325</v>
      </c>
      <c r="H1814" t="s">
        <v>588</v>
      </c>
      <c r="I1814" t="s">
        <v>577</v>
      </c>
      <c r="J1814" t="s">
        <v>554</v>
      </c>
      <c r="K1814">
        <v>1903384</v>
      </c>
      <c r="L1814">
        <v>0</v>
      </c>
      <c r="M1814" t="s">
        <v>660</v>
      </c>
    </row>
    <row r="1815" spans="1:13" x14ac:dyDescent="0.3">
      <c r="A1815" t="str">
        <f t="shared" si="56"/>
        <v>1Barnsley</v>
      </c>
      <c r="B1815">
        <f t="shared" si="57"/>
        <v>1</v>
      </c>
      <c r="C1815" t="s">
        <v>42</v>
      </c>
      <c r="D1815" t="s">
        <v>729</v>
      </c>
      <c r="E1815">
        <v>26</v>
      </c>
      <c r="F1815" t="s">
        <v>3326</v>
      </c>
      <c r="G1815" t="s">
        <v>3327</v>
      </c>
      <c r="H1815" t="s">
        <v>639</v>
      </c>
      <c r="I1815" t="s">
        <v>653</v>
      </c>
      <c r="J1815" t="s">
        <v>532</v>
      </c>
      <c r="K1815">
        <v>498000</v>
      </c>
      <c r="L1815" t="s">
        <v>653</v>
      </c>
      <c r="M1815" t="s">
        <v>654</v>
      </c>
    </row>
    <row r="1816" spans="1:13" x14ac:dyDescent="0.3">
      <c r="A1816" t="str">
        <f t="shared" si="56"/>
        <v>2Barnsley</v>
      </c>
      <c r="B1816">
        <f t="shared" si="57"/>
        <v>2</v>
      </c>
      <c r="C1816" t="s">
        <v>42</v>
      </c>
      <c r="D1816" t="s">
        <v>729</v>
      </c>
      <c r="E1816">
        <v>27</v>
      </c>
      <c r="F1816" t="s">
        <v>3328</v>
      </c>
      <c r="G1816" t="s">
        <v>3329</v>
      </c>
      <c r="H1816" t="s">
        <v>638</v>
      </c>
      <c r="I1816" t="s">
        <v>618</v>
      </c>
      <c r="J1816" t="s">
        <v>532</v>
      </c>
      <c r="K1816">
        <v>996000</v>
      </c>
      <c r="L1816">
        <v>16</v>
      </c>
      <c r="M1816" t="s">
        <v>663</v>
      </c>
    </row>
    <row r="1817" spans="1:13" x14ac:dyDescent="0.3">
      <c r="A1817" t="str">
        <f t="shared" si="56"/>
        <v>3Barnsley</v>
      </c>
      <c r="B1817">
        <f t="shared" si="57"/>
        <v>3</v>
      </c>
      <c r="C1817" t="s">
        <v>42</v>
      </c>
      <c r="D1817" t="s">
        <v>729</v>
      </c>
      <c r="E1817">
        <v>28</v>
      </c>
      <c r="F1817" t="s">
        <v>3330</v>
      </c>
      <c r="G1817" t="s">
        <v>3331</v>
      </c>
      <c r="H1817" t="s">
        <v>619</v>
      </c>
      <c r="I1817" t="s">
        <v>563</v>
      </c>
      <c r="J1817" t="s">
        <v>532</v>
      </c>
      <c r="K1817">
        <v>208204</v>
      </c>
      <c r="L1817">
        <v>5200</v>
      </c>
      <c r="M1817" t="s">
        <v>657</v>
      </c>
    </row>
    <row r="1818" spans="1:13" x14ac:dyDescent="0.3">
      <c r="A1818" t="str">
        <f t="shared" si="56"/>
        <v>4Barnsley</v>
      </c>
      <c r="B1818">
        <f t="shared" si="57"/>
        <v>4</v>
      </c>
      <c r="C1818" t="s">
        <v>42</v>
      </c>
      <c r="D1818" t="s">
        <v>729</v>
      </c>
      <c r="E1818">
        <v>29</v>
      </c>
      <c r="F1818" t="s">
        <v>3332</v>
      </c>
      <c r="G1818" t="s">
        <v>3333</v>
      </c>
      <c r="H1818" t="s">
        <v>619</v>
      </c>
      <c r="I1818" t="s">
        <v>541</v>
      </c>
      <c r="J1818" t="s">
        <v>532</v>
      </c>
      <c r="K1818">
        <v>1440715</v>
      </c>
      <c r="L1818">
        <v>37400</v>
      </c>
      <c r="M1818" t="s">
        <v>657</v>
      </c>
    </row>
    <row r="1819" spans="1:13" x14ac:dyDescent="0.3">
      <c r="A1819" t="str">
        <f t="shared" si="56"/>
        <v>5Barnsley</v>
      </c>
      <c r="B1819">
        <f t="shared" si="57"/>
        <v>5</v>
      </c>
      <c r="C1819" t="s">
        <v>42</v>
      </c>
      <c r="D1819" t="s">
        <v>729</v>
      </c>
      <c r="E1819">
        <v>32</v>
      </c>
      <c r="F1819" t="s">
        <v>3334</v>
      </c>
      <c r="G1819" t="s">
        <v>3334</v>
      </c>
      <c r="H1819" t="s">
        <v>550</v>
      </c>
      <c r="I1819" t="s">
        <v>557</v>
      </c>
      <c r="J1819" t="s">
        <v>554</v>
      </c>
      <c r="K1819">
        <v>35000</v>
      </c>
      <c r="L1819" t="s">
        <v>653</v>
      </c>
      <c r="M1819" t="s">
        <v>660</v>
      </c>
    </row>
    <row r="1820" spans="1:13" x14ac:dyDescent="0.3">
      <c r="A1820" t="str">
        <f t="shared" si="56"/>
        <v>6Barnsley</v>
      </c>
      <c r="B1820">
        <f t="shared" si="57"/>
        <v>6</v>
      </c>
      <c r="C1820" t="s">
        <v>42</v>
      </c>
      <c r="D1820" t="s">
        <v>729</v>
      </c>
      <c r="E1820">
        <v>33</v>
      </c>
      <c r="F1820" t="s">
        <v>3335</v>
      </c>
      <c r="G1820" t="s">
        <v>3335</v>
      </c>
      <c r="H1820" t="s">
        <v>588</v>
      </c>
      <c r="I1820" t="s">
        <v>557</v>
      </c>
      <c r="J1820" t="s">
        <v>554</v>
      </c>
      <c r="K1820">
        <v>211235</v>
      </c>
      <c r="L1820" t="s">
        <v>653</v>
      </c>
      <c r="M1820" t="s">
        <v>660</v>
      </c>
    </row>
    <row r="1821" spans="1:13" x14ac:dyDescent="0.3">
      <c r="A1821" t="str">
        <f t="shared" si="56"/>
        <v>7Barnsley</v>
      </c>
      <c r="B1821">
        <f t="shared" si="57"/>
        <v>7</v>
      </c>
      <c r="C1821" t="s">
        <v>42</v>
      </c>
      <c r="D1821" t="s">
        <v>729</v>
      </c>
      <c r="E1821">
        <v>34</v>
      </c>
      <c r="F1821" t="s">
        <v>3336</v>
      </c>
      <c r="G1821" t="s">
        <v>3336</v>
      </c>
      <c r="H1821" t="s">
        <v>557</v>
      </c>
      <c r="I1821" t="s">
        <v>653</v>
      </c>
      <c r="J1821" t="s">
        <v>554</v>
      </c>
      <c r="K1821">
        <v>30000</v>
      </c>
      <c r="L1821" t="s">
        <v>653</v>
      </c>
      <c r="M1821" t="s">
        <v>660</v>
      </c>
    </row>
    <row r="1822" spans="1:13" x14ac:dyDescent="0.3">
      <c r="A1822" t="str">
        <f t="shared" si="56"/>
        <v>8Barnsley</v>
      </c>
      <c r="B1822">
        <f t="shared" si="57"/>
        <v>8</v>
      </c>
      <c r="C1822" t="s">
        <v>42</v>
      </c>
      <c r="D1822" t="s">
        <v>729</v>
      </c>
      <c r="E1822">
        <v>35</v>
      </c>
      <c r="F1822" t="s">
        <v>3337</v>
      </c>
      <c r="G1822" t="s">
        <v>3337</v>
      </c>
      <c r="H1822" t="s">
        <v>588</v>
      </c>
      <c r="I1822" t="s">
        <v>557</v>
      </c>
      <c r="J1822" t="s">
        <v>554</v>
      </c>
      <c r="K1822">
        <v>100000</v>
      </c>
      <c r="L1822" t="s">
        <v>653</v>
      </c>
      <c r="M1822" t="s">
        <v>660</v>
      </c>
    </row>
    <row r="1823" spans="1:13" x14ac:dyDescent="0.3">
      <c r="A1823" t="str">
        <f t="shared" si="56"/>
        <v>9Barnsley</v>
      </c>
      <c r="B1823">
        <f t="shared" si="57"/>
        <v>9</v>
      </c>
      <c r="C1823" t="s">
        <v>42</v>
      </c>
      <c r="D1823" t="s">
        <v>729</v>
      </c>
      <c r="E1823">
        <v>36</v>
      </c>
      <c r="F1823" t="s">
        <v>3338</v>
      </c>
      <c r="G1823" t="s">
        <v>3338</v>
      </c>
      <c r="H1823" t="s">
        <v>630</v>
      </c>
      <c r="I1823" t="s">
        <v>543</v>
      </c>
      <c r="J1823" t="s">
        <v>554</v>
      </c>
      <c r="K1823">
        <v>180000</v>
      </c>
      <c r="L1823">
        <v>90</v>
      </c>
      <c r="M1823" t="s">
        <v>651</v>
      </c>
    </row>
    <row r="1824" spans="1:13" x14ac:dyDescent="0.3">
      <c r="A1824" t="str">
        <f t="shared" si="56"/>
        <v>10Barnsley</v>
      </c>
      <c r="B1824">
        <f t="shared" si="57"/>
        <v>10</v>
      </c>
      <c r="C1824" t="s">
        <v>42</v>
      </c>
      <c r="D1824" t="s">
        <v>729</v>
      </c>
      <c r="E1824">
        <v>37</v>
      </c>
      <c r="F1824" t="s">
        <v>3339</v>
      </c>
      <c r="G1824" t="s">
        <v>3339</v>
      </c>
      <c r="H1824" t="s">
        <v>557</v>
      </c>
      <c r="I1824" t="s">
        <v>653</v>
      </c>
      <c r="J1824" t="s">
        <v>554</v>
      </c>
      <c r="K1824">
        <v>75000</v>
      </c>
      <c r="L1824" t="s">
        <v>653</v>
      </c>
      <c r="M1824" t="s">
        <v>660</v>
      </c>
    </row>
    <row r="1825" spans="1:13" x14ac:dyDescent="0.3">
      <c r="A1825" t="str">
        <f t="shared" si="56"/>
        <v>11Barnsley</v>
      </c>
      <c r="B1825">
        <f t="shared" si="57"/>
        <v>11</v>
      </c>
      <c r="C1825" t="s">
        <v>42</v>
      </c>
      <c r="D1825" t="s">
        <v>729</v>
      </c>
      <c r="E1825">
        <v>38</v>
      </c>
      <c r="F1825" t="s">
        <v>3340</v>
      </c>
      <c r="G1825" t="s">
        <v>3340</v>
      </c>
      <c r="H1825" t="s">
        <v>638</v>
      </c>
      <c r="I1825" t="s">
        <v>595</v>
      </c>
      <c r="J1825" t="s">
        <v>554</v>
      </c>
      <c r="K1825">
        <v>1605825</v>
      </c>
      <c r="L1825">
        <v>642</v>
      </c>
      <c r="M1825" t="s">
        <v>663</v>
      </c>
    </row>
    <row r="1826" spans="1:13" x14ac:dyDescent="0.3">
      <c r="A1826" t="str">
        <f t="shared" si="56"/>
        <v>12Barnsley</v>
      </c>
      <c r="B1826">
        <f t="shared" si="57"/>
        <v>12</v>
      </c>
      <c r="C1826" t="s">
        <v>42</v>
      </c>
      <c r="D1826" t="s">
        <v>729</v>
      </c>
      <c r="E1826">
        <v>39</v>
      </c>
      <c r="F1826" t="s">
        <v>3341</v>
      </c>
      <c r="G1826" t="s">
        <v>3341</v>
      </c>
      <c r="H1826" t="s">
        <v>557</v>
      </c>
      <c r="I1826" t="s">
        <v>653</v>
      </c>
      <c r="J1826" t="s">
        <v>554</v>
      </c>
      <c r="K1826">
        <v>38940</v>
      </c>
      <c r="L1826" t="s">
        <v>653</v>
      </c>
      <c r="M1826" t="s">
        <v>660</v>
      </c>
    </row>
    <row r="1827" spans="1:13" x14ac:dyDescent="0.3">
      <c r="A1827" t="str">
        <f t="shared" si="56"/>
        <v>1Dudley</v>
      </c>
      <c r="B1827">
        <f t="shared" si="57"/>
        <v>1</v>
      </c>
      <c r="C1827" t="s">
        <v>112</v>
      </c>
      <c r="D1827" t="s">
        <v>673</v>
      </c>
      <c r="E1827">
        <v>5001</v>
      </c>
      <c r="F1827" t="s">
        <v>1639</v>
      </c>
      <c r="G1827" t="s">
        <v>3342</v>
      </c>
      <c r="H1827" t="s">
        <v>619</v>
      </c>
      <c r="I1827" t="s">
        <v>541</v>
      </c>
      <c r="J1827" t="s">
        <v>532</v>
      </c>
      <c r="K1827">
        <v>2838656</v>
      </c>
      <c r="L1827">
        <v>190518</v>
      </c>
      <c r="M1827" t="s">
        <v>657</v>
      </c>
    </row>
    <row r="1828" spans="1:13" x14ac:dyDescent="0.3">
      <c r="A1828" t="str">
        <f t="shared" si="56"/>
        <v>2Dudley</v>
      </c>
      <c r="B1828">
        <f t="shared" si="57"/>
        <v>2</v>
      </c>
      <c r="C1828" t="s">
        <v>112</v>
      </c>
      <c r="D1828" t="s">
        <v>673</v>
      </c>
      <c r="E1828">
        <v>5003</v>
      </c>
      <c r="F1828" t="s">
        <v>3343</v>
      </c>
      <c r="G1828" t="s">
        <v>3344</v>
      </c>
      <c r="H1828" t="s">
        <v>528</v>
      </c>
      <c r="I1828" t="s">
        <v>575</v>
      </c>
      <c r="J1828" t="s">
        <v>532</v>
      </c>
      <c r="K1828">
        <v>200000</v>
      </c>
      <c r="L1828">
        <v>2544</v>
      </c>
      <c r="M1828" t="s">
        <v>682</v>
      </c>
    </row>
    <row r="1829" spans="1:13" x14ac:dyDescent="0.3">
      <c r="A1829" t="str">
        <f t="shared" si="56"/>
        <v>3Dudley</v>
      </c>
      <c r="B1829">
        <f t="shared" si="57"/>
        <v>3</v>
      </c>
      <c r="C1829" t="s">
        <v>112</v>
      </c>
      <c r="D1829" t="s">
        <v>673</v>
      </c>
      <c r="E1829">
        <v>5004</v>
      </c>
      <c r="F1829" t="s">
        <v>3345</v>
      </c>
      <c r="G1829" t="s">
        <v>3346</v>
      </c>
      <c r="H1829" t="s">
        <v>628</v>
      </c>
      <c r="I1829" t="s">
        <v>542</v>
      </c>
      <c r="J1829" t="s">
        <v>532</v>
      </c>
      <c r="K1829">
        <v>136296</v>
      </c>
      <c r="L1829" t="s">
        <v>653</v>
      </c>
      <c r="M1829" t="s">
        <v>660</v>
      </c>
    </row>
    <row r="1830" spans="1:13" x14ac:dyDescent="0.3">
      <c r="A1830" t="str">
        <f t="shared" si="56"/>
        <v>4Dudley</v>
      </c>
      <c r="B1830">
        <f t="shared" si="57"/>
        <v>4</v>
      </c>
      <c r="C1830" t="s">
        <v>112</v>
      </c>
      <c r="D1830" t="s">
        <v>673</v>
      </c>
      <c r="E1830">
        <v>232507</v>
      </c>
      <c r="F1830" t="s">
        <v>3347</v>
      </c>
      <c r="G1830" t="s">
        <v>3348</v>
      </c>
      <c r="H1830" t="s">
        <v>638</v>
      </c>
      <c r="I1830" t="s">
        <v>612</v>
      </c>
      <c r="J1830" t="s">
        <v>554</v>
      </c>
      <c r="K1830">
        <v>614573</v>
      </c>
      <c r="L1830">
        <v>11</v>
      </c>
      <c r="M1830" t="s">
        <v>663</v>
      </c>
    </row>
    <row r="1831" spans="1:13" x14ac:dyDescent="0.3">
      <c r="A1831" t="str">
        <f t="shared" si="56"/>
        <v>5Dudley</v>
      </c>
      <c r="B1831">
        <f t="shared" si="57"/>
        <v>5</v>
      </c>
      <c r="C1831" t="s">
        <v>112</v>
      </c>
      <c r="D1831" t="s">
        <v>673</v>
      </c>
      <c r="E1831">
        <v>232513</v>
      </c>
      <c r="F1831" t="s">
        <v>3349</v>
      </c>
      <c r="G1831" t="s">
        <v>3350</v>
      </c>
      <c r="H1831" t="s">
        <v>588</v>
      </c>
      <c r="I1831" t="s">
        <v>830</v>
      </c>
      <c r="J1831" t="s">
        <v>554</v>
      </c>
      <c r="K1831">
        <v>150000</v>
      </c>
      <c r="L1831" t="s">
        <v>653</v>
      </c>
      <c r="M1831" t="s">
        <v>660</v>
      </c>
    </row>
    <row r="1832" spans="1:13" x14ac:dyDescent="0.3">
      <c r="A1832" t="str">
        <f t="shared" si="56"/>
        <v>6Dudley</v>
      </c>
      <c r="B1832">
        <f t="shared" si="57"/>
        <v>6</v>
      </c>
      <c r="C1832" t="s">
        <v>112</v>
      </c>
      <c r="D1832" t="s">
        <v>673</v>
      </c>
      <c r="E1832">
        <v>232514</v>
      </c>
      <c r="F1832" t="s">
        <v>3351</v>
      </c>
      <c r="G1832" t="s">
        <v>3352</v>
      </c>
      <c r="H1832" t="s">
        <v>588</v>
      </c>
      <c r="I1832" t="s">
        <v>830</v>
      </c>
      <c r="J1832" t="s">
        <v>554</v>
      </c>
      <c r="K1832">
        <v>40000</v>
      </c>
      <c r="L1832" t="s">
        <v>653</v>
      </c>
      <c r="M1832" t="s">
        <v>660</v>
      </c>
    </row>
    <row r="1833" spans="1:13" x14ac:dyDescent="0.3">
      <c r="A1833" t="str">
        <f t="shared" si="56"/>
        <v>7Dudley</v>
      </c>
      <c r="B1833">
        <f t="shared" si="57"/>
        <v>7</v>
      </c>
      <c r="C1833" t="s">
        <v>112</v>
      </c>
      <c r="D1833" t="s">
        <v>673</v>
      </c>
      <c r="E1833">
        <v>232522</v>
      </c>
      <c r="F1833" t="s">
        <v>3353</v>
      </c>
      <c r="G1833" t="s">
        <v>3354</v>
      </c>
      <c r="H1833" t="s">
        <v>588</v>
      </c>
      <c r="I1833" t="s">
        <v>830</v>
      </c>
      <c r="J1833" t="s">
        <v>554</v>
      </c>
      <c r="K1833">
        <v>1684589</v>
      </c>
      <c r="L1833">
        <v>35</v>
      </c>
      <c r="M1833" t="s">
        <v>660</v>
      </c>
    </row>
    <row r="1834" spans="1:13" x14ac:dyDescent="0.3">
      <c r="A1834" t="str">
        <f t="shared" si="56"/>
        <v>8Dudley</v>
      </c>
      <c r="B1834">
        <f t="shared" si="57"/>
        <v>8</v>
      </c>
      <c r="C1834" t="s">
        <v>112</v>
      </c>
      <c r="D1834" t="s">
        <v>673</v>
      </c>
      <c r="E1834">
        <v>232529</v>
      </c>
      <c r="F1834" t="s">
        <v>3355</v>
      </c>
      <c r="G1834" t="s">
        <v>3356</v>
      </c>
      <c r="H1834" t="s">
        <v>636</v>
      </c>
      <c r="I1834" t="s">
        <v>567</v>
      </c>
      <c r="J1834" t="s">
        <v>554</v>
      </c>
      <c r="K1834">
        <v>5000</v>
      </c>
      <c r="L1834">
        <v>0</v>
      </c>
      <c r="M1834" t="s">
        <v>660</v>
      </c>
    </row>
    <row r="1835" spans="1:13" x14ac:dyDescent="0.3">
      <c r="A1835" t="str">
        <f t="shared" si="56"/>
        <v>9Dudley</v>
      </c>
      <c r="B1835">
        <f t="shared" si="57"/>
        <v>9</v>
      </c>
      <c r="C1835" t="s">
        <v>112</v>
      </c>
      <c r="D1835" t="s">
        <v>673</v>
      </c>
      <c r="E1835">
        <v>232530</v>
      </c>
      <c r="F1835" t="s">
        <v>3357</v>
      </c>
      <c r="G1835" t="s">
        <v>3358</v>
      </c>
      <c r="H1835" t="s">
        <v>632</v>
      </c>
      <c r="J1835" t="s">
        <v>554</v>
      </c>
      <c r="K1835">
        <v>65978</v>
      </c>
      <c r="L1835">
        <v>0</v>
      </c>
      <c r="M1835" t="s">
        <v>660</v>
      </c>
    </row>
    <row r="1836" spans="1:13" x14ac:dyDescent="0.3">
      <c r="A1836" t="str">
        <f t="shared" si="56"/>
        <v>10Dudley</v>
      </c>
      <c r="B1836">
        <f t="shared" si="57"/>
        <v>10</v>
      </c>
      <c r="C1836" t="s">
        <v>112</v>
      </c>
      <c r="D1836" t="s">
        <v>673</v>
      </c>
      <c r="E1836">
        <v>232531</v>
      </c>
      <c r="F1836" t="s">
        <v>3359</v>
      </c>
      <c r="G1836" t="s">
        <v>3360</v>
      </c>
      <c r="H1836" t="s">
        <v>636</v>
      </c>
      <c r="I1836" t="s">
        <v>567</v>
      </c>
      <c r="J1836" t="s">
        <v>554</v>
      </c>
      <c r="K1836">
        <v>15000</v>
      </c>
      <c r="L1836">
        <v>0</v>
      </c>
      <c r="M1836" t="s">
        <v>660</v>
      </c>
    </row>
    <row r="1837" spans="1:13" x14ac:dyDescent="0.3">
      <c r="A1837" t="str">
        <f t="shared" si="56"/>
        <v>11Dudley</v>
      </c>
      <c r="B1837">
        <f t="shared" si="57"/>
        <v>11</v>
      </c>
      <c r="C1837" t="s">
        <v>112</v>
      </c>
      <c r="D1837" t="s">
        <v>673</v>
      </c>
      <c r="E1837">
        <v>232532</v>
      </c>
      <c r="F1837" t="s">
        <v>3361</v>
      </c>
      <c r="G1837" t="s">
        <v>3362</v>
      </c>
      <c r="H1837" t="s">
        <v>557</v>
      </c>
      <c r="J1837" t="s">
        <v>554</v>
      </c>
      <c r="K1837">
        <v>205000</v>
      </c>
      <c r="L1837">
        <v>0</v>
      </c>
      <c r="M1837" t="s">
        <v>660</v>
      </c>
    </row>
    <row r="1838" spans="1:13" x14ac:dyDescent="0.3">
      <c r="A1838" t="str">
        <f t="shared" si="56"/>
        <v>12Dudley</v>
      </c>
      <c r="B1838">
        <f t="shared" si="57"/>
        <v>12</v>
      </c>
      <c r="C1838" t="s">
        <v>112</v>
      </c>
      <c r="D1838" t="s">
        <v>673</v>
      </c>
      <c r="E1838">
        <v>5005</v>
      </c>
      <c r="F1838" t="s">
        <v>3363</v>
      </c>
      <c r="G1838" t="s">
        <v>3364</v>
      </c>
      <c r="H1838" t="s">
        <v>628</v>
      </c>
      <c r="I1838" t="s">
        <v>542</v>
      </c>
      <c r="J1838" t="s">
        <v>532</v>
      </c>
      <c r="K1838">
        <v>70300</v>
      </c>
      <c r="L1838">
        <v>0</v>
      </c>
      <c r="M1838" t="s">
        <v>660</v>
      </c>
    </row>
    <row r="1839" spans="1:13" x14ac:dyDescent="0.3">
      <c r="A1839" t="str">
        <f t="shared" si="56"/>
        <v>13Dudley</v>
      </c>
      <c r="B1839">
        <f t="shared" si="57"/>
        <v>13</v>
      </c>
      <c r="C1839" t="s">
        <v>112</v>
      </c>
      <c r="D1839" t="s">
        <v>673</v>
      </c>
      <c r="E1839">
        <v>5002</v>
      </c>
      <c r="F1839" t="s">
        <v>3365</v>
      </c>
      <c r="G1839" t="s">
        <v>3366</v>
      </c>
      <c r="H1839" t="s">
        <v>638</v>
      </c>
      <c r="I1839" t="s">
        <v>618</v>
      </c>
      <c r="J1839" t="s">
        <v>532</v>
      </c>
      <c r="K1839">
        <v>224000</v>
      </c>
      <c r="L1839">
        <v>43</v>
      </c>
      <c r="M1839" t="s">
        <v>663</v>
      </c>
    </row>
    <row r="1840" spans="1:13" x14ac:dyDescent="0.3">
      <c r="A1840" t="str">
        <f t="shared" si="56"/>
        <v>14Dudley</v>
      </c>
      <c r="B1840">
        <f t="shared" si="57"/>
        <v>14</v>
      </c>
      <c r="C1840" t="s">
        <v>112</v>
      </c>
      <c r="D1840" t="s">
        <v>673</v>
      </c>
      <c r="E1840">
        <v>5006</v>
      </c>
      <c r="F1840" t="s">
        <v>3367</v>
      </c>
      <c r="G1840" t="s">
        <v>3368</v>
      </c>
      <c r="H1840" t="s">
        <v>631</v>
      </c>
      <c r="I1840" t="s">
        <v>584</v>
      </c>
      <c r="J1840" t="s">
        <v>532</v>
      </c>
      <c r="K1840">
        <v>416045</v>
      </c>
      <c r="L1840">
        <v>260</v>
      </c>
      <c r="M1840" t="s">
        <v>525</v>
      </c>
    </row>
    <row r="1841" spans="1:13" x14ac:dyDescent="0.3">
      <c r="A1841" t="str">
        <f t="shared" si="56"/>
        <v>1Sandwell</v>
      </c>
      <c r="B1841">
        <f t="shared" si="57"/>
        <v>1</v>
      </c>
      <c r="C1841" t="s">
        <v>248</v>
      </c>
      <c r="D1841" t="s">
        <v>673</v>
      </c>
      <c r="E1841">
        <v>26</v>
      </c>
      <c r="F1841" t="s">
        <v>3369</v>
      </c>
      <c r="G1841" t="s">
        <v>3370</v>
      </c>
      <c r="H1841" t="s">
        <v>632</v>
      </c>
      <c r="I1841" t="s">
        <v>653</v>
      </c>
      <c r="J1841" t="s">
        <v>532</v>
      </c>
      <c r="K1841">
        <v>473128</v>
      </c>
      <c r="L1841">
        <v>650</v>
      </c>
      <c r="M1841" t="s">
        <v>660</v>
      </c>
    </row>
    <row r="1842" spans="1:13" x14ac:dyDescent="0.3">
      <c r="A1842" t="str">
        <f t="shared" si="56"/>
        <v>2Sandwell</v>
      </c>
      <c r="B1842">
        <f t="shared" si="57"/>
        <v>2</v>
      </c>
      <c r="C1842" t="s">
        <v>248</v>
      </c>
      <c r="D1842" t="s">
        <v>673</v>
      </c>
      <c r="E1842">
        <v>76</v>
      </c>
      <c r="F1842" t="s">
        <v>3371</v>
      </c>
      <c r="G1842" t="s">
        <v>3372</v>
      </c>
      <c r="H1842" t="s">
        <v>638</v>
      </c>
      <c r="I1842" t="s">
        <v>604</v>
      </c>
      <c r="J1842" t="s">
        <v>532</v>
      </c>
      <c r="K1842">
        <v>307076</v>
      </c>
      <c r="L1842">
        <v>4</v>
      </c>
      <c r="M1842" t="s">
        <v>663</v>
      </c>
    </row>
    <row r="1843" spans="1:13" x14ac:dyDescent="0.3">
      <c r="A1843" t="str">
        <f t="shared" si="56"/>
        <v>3Sandwell</v>
      </c>
      <c r="B1843">
        <f t="shared" si="57"/>
        <v>3</v>
      </c>
      <c r="C1843" t="s">
        <v>248</v>
      </c>
      <c r="D1843" t="s">
        <v>673</v>
      </c>
      <c r="E1843">
        <v>77</v>
      </c>
      <c r="F1843" t="s">
        <v>3373</v>
      </c>
      <c r="G1843" t="s">
        <v>3374</v>
      </c>
      <c r="H1843" t="s">
        <v>638</v>
      </c>
      <c r="I1843" t="s">
        <v>604</v>
      </c>
      <c r="J1843" t="s">
        <v>532</v>
      </c>
      <c r="K1843">
        <v>878403.82494904276</v>
      </c>
      <c r="L1843">
        <v>18</v>
      </c>
      <c r="M1843" t="s">
        <v>663</v>
      </c>
    </row>
    <row r="1844" spans="1:13" x14ac:dyDescent="0.3">
      <c r="A1844" t="str">
        <f t="shared" si="56"/>
        <v>4Sandwell</v>
      </c>
      <c r="B1844">
        <f t="shared" si="57"/>
        <v>4</v>
      </c>
      <c r="C1844" t="s">
        <v>248</v>
      </c>
      <c r="D1844" t="s">
        <v>673</v>
      </c>
      <c r="E1844">
        <v>78</v>
      </c>
      <c r="F1844" t="s">
        <v>3375</v>
      </c>
      <c r="G1844" t="s">
        <v>3374</v>
      </c>
      <c r="H1844" t="s">
        <v>638</v>
      </c>
      <c r="I1844" t="s">
        <v>595</v>
      </c>
      <c r="J1844" t="s">
        <v>532</v>
      </c>
      <c r="K1844">
        <v>335517.91082432854</v>
      </c>
      <c r="L1844">
        <v>12</v>
      </c>
      <c r="M1844" t="s">
        <v>663</v>
      </c>
    </row>
    <row r="1845" spans="1:13" x14ac:dyDescent="0.3">
      <c r="A1845" t="str">
        <f t="shared" si="56"/>
        <v>5Sandwell</v>
      </c>
      <c r="B1845">
        <f t="shared" si="57"/>
        <v>5</v>
      </c>
      <c r="C1845" t="s">
        <v>248</v>
      </c>
      <c r="D1845" t="s">
        <v>673</v>
      </c>
      <c r="E1845">
        <v>79</v>
      </c>
      <c r="F1845" t="s">
        <v>3376</v>
      </c>
      <c r="G1845" t="s">
        <v>3374</v>
      </c>
      <c r="H1845" t="s">
        <v>619</v>
      </c>
      <c r="I1845" t="s">
        <v>563</v>
      </c>
      <c r="J1845" t="s">
        <v>532</v>
      </c>
      <c r="K1845">
        <v>2228562</v>
      </c>
      <c r="L1845">
        <v>98440</v>
      </c>
      <c r="M1845" t="s">
        <v>657</v>
      </c>
    </row>
    <row r="1846" spans="1:13" x14ac:dyDescent="0.3">
      <c r="A1846" t="str">
        <f t="shared" si="56"/>
        <v>6Sandwell</v>
      </c>
      <c r="B1846">
        <f t="shared" si="57"/>
        <v>6</v>
      </c>
      <c r="C1846" t="s">
        <v>248</v>
      </c>
      <c r="D1846" t="s">
        <v>673</v>
      </c>
      <c r="E1846">
        <v>80</v>
      </c>
      <c r="F1846" t="s">
        <v>3377</v>
      </c>
      <c r="G1846" t="s">
        <v>3378</v>
      </c>
      <c r="H1846" t="s">
        <v>639</v>
      </c>
      <c r="I1846" t="s">
        <v>653</v>
      </c>
      <c r="J1846" t="s">
        <v>532</v>
      </c>
      <c r="K1846">
        <v>66001</v>
      </c>
      <c r="L1846" t="s">
        <v>653</v>
      </c>
      <c r="M1846" t="s">
        <v>654</v>
      </c>
    </row>
    <row r="1847" spans="1:13" x14ac:dyDescent="0.3">
      <c r="A1847" t="str">
        <f t="shared" si="56"/>
        <v>7Sandwell</v>
      </c>
      <c r="B1847">
        <f t="shared" si="57"/>
        <v>7</v>
      </c>
      <c r="C1847" t="s">
        <v>248</v>
      </c>
      <c r="D1847" t="s">
        <v>673</v>
      </c>
      <c r="E1847">
        <v>89</v>
      </c>
      <c r="F1847" t="s">
        <v>3379</v>
      </c>
      <c r="G1847" t="s">
        <v>3380</v>
      </c>
      <c r="H1847" t="s">
        <v>613</v>
      </c>
      <c r="I1847" t="s">
        <v>591</v>
      </c>
      <c r="J1847" t="s">
        <v>554</v>
      </c>
      <c r="K1847">
        <v>72000</v>
      </c>
      <c r="L1847">
        <v>0</v>
      </c>
      <c r="M1847" t="s">
        <v>660</v>
      </c>
    </row>
    <row r="1848" spans="1:13" x14ac:dyDescent="0.3">
      <c r="A1848" t="str">
        <f t="shared" si="56"/>
        <v>8Sandwell</v>
      </c>
      <c r="B1848">
        <f t="shared" si="57"/>
        <v>8</v>
      </c>
      <c r="C1848" t="s">
        <v>248</v>
      </c>
      <c r="D1848" t="s">
        <v>673</v>
      </c>
      <c r="E1848">
        <v>92</v>
      </c>
      <c r="F1848" t="s">
        <v>3381</v>
      </c>
      <c r="G1848" t="s">
        <v>3382</v>
      </c>
      <c r="H1848" t="s">
        <v>613</v>
      </c>
      <c r="I1848" t="s">
        <v>591</v>
      </c>
      <c r="J1848" t="s">
        <v>554</v>
      </c>
      <c r="K1848">
        <v>396454</v>
      </c>
      <c r="L1848">
        <v>0</v>
      </c>
      <c r="M1848" t="s">
        <v>660</v>
      </c>
    </row>
    <row r="1849" spans="1:13" x14ac:dyDescent="0.3">
      <c r="A1849" t="str">
        <f t="shared" si="56"/>
        <v>9Sandwell</v>
      </c>
      <c r="B1849">
        <f t="shared" si="57"/>
        <v>9</v>
      </c>
      <c r="C1849" t="s">
        <v>248</v>
      </c>
      <c r="D1849" t="s">
        <v>673</v>
      </c>
      <c r="E1849">
        <v>93</v>
      </c>
      <c r="F1849" t="s">
        <v>3383</v>
      </c>
      <c r="G1849" t="s">
        <v>3384</v>
      </c>
      <c r="H1849" t="s">
        <v>630</v>
      </c>
      <c r="I1849" t="s">
        <v>610</v>
      </c>
      <c r="J1849" t="s">
        <v>554</v>
      </c>
      <c r="K1849">
        <v>86000</v>
      </c>
      <c r="L1849">
        <v>71</v>
      </c>
      <c r="M1849" t="s">
        <v>651</v>
      </c>
    </row>
    <row r="1850" spans="1:13" x14ac:dyDescent="0.3">
      <c r="A1850" t="str">
        <f t="shared" si="56"/>
        <v>10Sandwell</v>
      </c>
      <c r="B1850">
        <f t="shared" si="57"/>
        <v>10</v>
      </c>
      <c r="C1850" t="s">
        <v>248</v>
      </c>
      <c r="D1850" t="s">
        <v>673</v>
      </c>
      <c r="E1850">
        <v>97</v>
      </c>
      <c r="F1850" t="s">
        <v>3385</v>
      </c>
      <c r="G1850" t="s">
        <v>3386</v>
      </c>
      <c r="H1850" t="s">
        <v>613</v>
      </c>
      <c r="I1850" t="s">
        <v>540</v>
      </c>
      <c r="J1850" t="s">
        <v>554</v>
      </c>
      <c r="K1850">
        <v>132561</v>
      </c>
      <c r="L1850">
        <v>0</v>
      </c>
      <c r="M1850" t="s">
        <v>660</v>
      </c>
    </row>
    <row r="1851" spans="1:13" x14ac:dyDescent="0.3">
      <c r="A1851" t="str">
        <f t="shared" si="56"/>
        <v>11Sandwell</v>
      </c>
      <c r="B1851">
        <f t="shared" si="57"/>
        <v>11</v>
      </c>
      <c r="C1851" t="s">
        <v>248</v>
      </c>
      <c r="D1851" t="s">
        <v>673</v>
      </c>
      <c r="E1851">
        <v>99</v>
      </c>
      <c r="F1851" t="s">
        <v>3387</v>
      </c>
      <c r="G1851" t="s">
        <v>3388</v>
      </c>
      <c r="H1851" t="s">
        <v>638</v>
      </c>
      <c r="I1851" t="s">
        <v>595</v>
      </c>
      <c r="J1851" t="s">
        <v>532</v>
      </c>
      <c r="K1851">
        <v>506553</v>
      </c>
      <c r="L1851">
        <v>10</v>
      </c>
      <c r="M1851" t="s">
        <v>663</v>
      </c>
    </row>
    <row r="1852" spans="1:13" x14ac:dyDescent="0.3">
      <c r="A1852" t="str">
        <f t="shared" si="56"/>
        <v>12Sandwell</v>
      </c>
      <c r="B1852">
        <f t="shared" si="57"/>
        <v>12</v>
      </c>
      <c r="C1852" t="s">
        <v>248</v>
      </c>
      <c r="D1852" t="s">
        <v>673</v>
      </c>
      <c r="E1852">
        <v>100</v>
      </c>
      <c r="F1852" t="s">
        <v>1753</v>
      </c>
      <c r="G1852" t="s">
        <v>3389</v>
      </c>
      <c r="H1852" t="s">
        <v>613</v>
      </c>
      <c r="I1852" t="s">
        <v>609</v>
      </c>
      <c r="J1852" t="s">
        <v>532</v>
      </c>
      <c r="K1852">
        <v>200000</v>
      </c>
      <c r="L1852">
        <v>0</v>
      </c>
      <c r="M1852" t="s">
        <v>660</v>
      </c>
    </row>
    <row r="1853" spans="1:13" x14ac:dyDescent="0.3">
      <c r="A1853" t="str">
        <f t="shared" si="56"/>
        <v>13Sandwell</v>
      </c>
      <c r="B1853">
        <f t="shared" si="57"/>
        <v>13</v>
      </c>
      <c r="C1853" t="s">
        <v>248</v>
      </c>
      <c r="D1853" t="s">
        <v>673</v>
      </c>
      <c r="E1853">
        <v>101</v>
      </c>
      <c r="F1853" t="s">
        <v>3390</v>
      </c>
      <c r="G1853" t="s">
        <v>3391</v>
      </c>
      <c r="H1853" t="s">
        <v>528</v>
      </c>
      <c r="I1853" t="s">
        <v>575</v>
      </c>
      <c r="J1853" t="s">
        <v>532</v>
      </c>
      <c r="K1853">
        <v>384039</v>
      </c>
      <c r="L1853">
        <v>643</v>
      </c>
      <c r="M1853" t="s">
        <v>682</v>
      </c>
    </row>
    <row r="1854" spans="1:13" x14ac:dyDescent="0.3">
      <c r="A1854" t="str">
        <f t="shared" si="56"/>
        <v>14Sandwell</v>
      </c>
      <c r="B1854">
        <f t="shared" si="57"/>
        <v>14</v>
      </c>
      <c r="C1854" t="s">
        <v>248</v>
      </c>
      <c r="D1854" t="s">
        <v>673</v>
      </c>
      <c r="E1854">
        <v>102</v>
      </c>
      <c r="F1854" t="s">
        <v>3392</v>
      </c>
      <c r="G1854" t="s">
        <v>3393</v>
      </c>
      <c r="H1854" t="s">
        <v>613</v>
      </c>
      <c r="I1854" t="s">
        <v>621</v>
      </c>
      <c r="J1854" t="s">
        <v>554</v>
      </c>
      <c r="K1854">
        <v>326687</v>
      </c>
      <c r="L1854">
        <v>0</v>
      </c>
      <c r="M1854" t="s">
        <v>660</v>
      </c>
    </row>
    <row r="1855" spans="1:13" x14ac:dyDescent="0.3">
      <c r="A1855" t="str">
        <f t="shared" si="56"/>
        <v>15Sandwell</v>
      </c>
      <c r="B1855">
        <f t="shared" si="57"/>
        <v>15</v>
      </c>
      <c r="C1855" t="s">
        <v>248</v>
      </c>
      <c r="D1855" t="s">
        <v>673</v>
      </c>
      <c r="E1855">
        <v>103</v>
      </c>
      <c r="F1855" t="s">
        <v>3394</v>
      </c>
      <c r="G1855" t="s">
        <v>3395</v>
      </c>
      <c r="H1855" t="s">
        <v>528</v>
      </c>
      <c r="I1855" t="s">
        <v>575</v>
      </c>
      <c r="J1855" t="s">
        <v>554</v>
      </c>
      <c r="K1855">
        <v>400000</v>
      </c>
      <c r="L1855">
        <v>100</v>
      </c>
      <c r="M1855" t="s">
        <v>682</v>
      </c>
    </row>
    <row r="1856" spans="1:13" x14ac:dyDescent="0.3">
      <c r="A1856" t="str">
        <f t="shared" si="56"/>
        <v>16Sandwell</v>
      </c>
      <c r="B1856">
        <f t="shared" si="57"/>
        <v>16</v>
      </c>
      <c r="C1856" t="s">
        <v>248</v>
      </c>
      <c r="D1856" t="s">
        <v>673</v>
      </c>
      <c r="E1856">
        <v>104</v>
      </c>
      <c r="F1856" t="s">
        <v>3396</v>
      </c>
      <c r="G1856" t="s">
        <v>3397</v>
      </c>
      <c r="H1856" t="s">
        <v>528</v>
      </c>
      <c r="I1856" t="s">
        <v>575</v>
      </c>
      <c r="J1856" t="s">
        <v>554</v>
      </c>
      <c r="K1856">
        <v>447000</v>
      </c>
      <c r="L1856">
        <v>100</v>
      </c>
      <c r="M1856" t="s">
        <v>682</v>
      </c>
    </row>
    <row r="1857" spans="1:13" x14ac:dyDescent="0.3">
      <c r="A1857" t="str">
        <f t="shared" si="56"/>
        <v>17Sandwell</v>
      </c>
      <c r="B1857">
        <f t="shared" si="57"/>
        <v>17</v>
      </c>
      <c r="C1857" t="s">
        <v>248</v>
      </c>
      <c r="D1857" t="s">
        <v>673</v>
      </c>
      <c r="E1857">
        <v>105</v>
      </c>
      <c r="F1857" t="s">
        <v>3398</v>
      </c>
      <c r="G1857" t="s">
        <v>3399</v>
      </c>
      <c r="H1857" t="s">
        <v>632</v>
      </c>
      <c r="J1857" t="s">
        <v>554</v>
      </c>
      <c r="K1857">
        <v>71367</v>
      </c>
      <c r="L1857">
        <v>0</v>
      </c>
      <c r="M1857" t="s">
        <v>660</v>
      </c>
    </row>
    <row r="1858" spans="1:13" x14ac:dyDescent="0.3">
      <c r="A1858" t="str">
        <f t="shared" si="56"/>
        <v>18Sandwell</v>
      </c>
      <c r="B1858">
        <f t="shared" si="57"/>
        <v>18</v>
      </c>
      <c r="C1858" t="s">
        <v>248</v>
      </c>
      <c r="D1858" t="s">
        <v>673</v>
      </c>
      <c r="E1858">
        <v>105</v>
      </c>
      <c r="F1858" t="s">
        <v>3400</v>
      </c>
      <c r="G1858" t="s">
        <v>3399</v>
      </c>
      <c r="H1858" t="s">
        <v>632</v>
      </c>
      <c r="J1858" t="s">
        <v>554</v>
      </c>
      <c r="K1858">
        <v>29000</v>
      </c>
      <c r="L1858">
        <v>0</v>
      </c>
      <c r="M1858" t="s">
        <v>660</v>
      </c>
    </row>
    <row r="1859" spans="1:13" x14ac:dyDescent="0.3">
      <c r="A1859" t="str">
        <f t="shared" ref="A1859:A1922" si="58">B1859&amp;C1859</f>
        <v>19Sandwell</v>
      </c>
      <c r="B1859">
        <f t="shared" ref="B1859:B1922" si="59">IF(C1859=C1858, B1858+1, 1)</f>
        <v>19</v>
      </c>
      <c r="C1859" t="s">
        <v>248</v>
      </c>
      <c r="D1859" t="s">
        <v>673</v>
      </c>
      <c r="E1859">
        <v>107</v>
      </c>
      <c r="F1859" t="s">
        <v>3401</v>
      </c>
      <c r="G1859" t="s">
        <v>3402</v>
      </c>
      <c r="H1859" t="s">
        <v>619</v>
      </c>
      <c r="I1859" t="s">
        <v>541</v>
      </c>
      <c r="J1859" t="s">
        <v>554</v>
      </c>
      <c r="K1859">
        <v>65866</v>
      </c>
      <c r="L1859">
        <v>4098.6932200000001</v>
      </c>
      <c r="M1859" t="s">
        <v>657</v>
      </c>
    </row>
    <row r="1860" spans="1:13" x14ac:dyDescent="0.3">
      <c r="A1860" t="str">
        <f t="shared" si="58"/>
        <v>20Sandwell</v>
      </c>
      <c r="B1860">
        <f t="shared" si="59"/>
        <v>20</v>
      </c>
      <c r="C1860" t="s">
        <v>248</v>
      </c>
      <c r="D1860" t="s">
        <v>673</v>
      </c>
      <c r="E1860">
        <v>110</v>
      </c>
      <c r="F1860" t="s">
        <v>3403</v>
      </c>
      <c r="G1860" t="s">
        <v>3404</v>
      </c>
      <c r="H1860" t="s">
        <v>613</v>
      </c>
      <c r="I1860" t="s">
        <v>562</v>
      </c>
      <c r="J1860" t="s">
        <v>554</v>
      </c>
      <c r="K1860">
        <v>1108782</v>
      </c>
      <c r="L1860">
        <v>0</v>
      </c>
      <c r="M1860" t="s">
        <v>660</v>
      </c>
    </row>
    <row r="1861" spans="1:13" x14ac:dyDescent="0.3">
      <c r="A1861" t="str">
        <f t="shared" si="58"/>
        <v>1Lancashire</v>
      </c>
      <c r="B1861">
        <f t="shared" si="59"/>
        <v>1</v>
      </c>
      <c r="C1861" t="s">
        <v>172</v>
      </c>
      <c r="D1861" t="s">
        <v>686</v>
      </c>
      <c r="E1861">
        <v>21</v>
      </c>
      <c r="F1861" t="s">
        <v>3405</v>
      </c>
      <c r="G1861" t="s">
        <v>3406</v>
      </c>
      <c r="H1861" t="s">
        <v>631</v>
      </c>
      <c r="I1861" t="s">
        <v>544</v>
      </c>
      <c r="J1861" t="s">
        <v>532</v>
      </c>
      <c r="K1861">
        <v>4087000</v>
      </c>
      <c r="L1861">
        <v>5384</v>
      </c>
      <c r="M1861" t="s">
        <v>525</v>
      </c>
    </row>
    <row r="1862" spans="1:13" x14ac:dyDescent="0.3">
      <c r="A1862" t="str">
        <f t="shared" si="58"/>
        <v>2Lancashire</v>
      </c>
      <c r="B1862">
        <f t="shared" si="59"/>
        <v>2</v>
      </c>
      <c r="C1862" t="s">
        <v>172</v>
      </c>
      <c r="D1862" t="s">
        <v>686</v>
      </c>
      <c r="E1862">
        <v>22</v>
      </c>
      <c r="F1862" t="s">
        <v>3407</v>
      </c>
      <c r="G1862" t="s">
        <v>3408</v>
      </c>
      <c r="H1862" t="s">
        <v>588</v>
      </c>
      <c r="I1862" t="s">
        <v>577</v>
      </c>
      <c r="J1862" t="s">
        <v>532</v>
      </c>
      <c r="K1862">
        <v>451000</v>
      </c>
      <c r="L1862">
        <v>2782</v>
      </c>
      <c r="M1862" t="s">
        <v>660</v>
      </c>
    </row>
    <row r="1863" spans="1:13" x14ac:dyDescent="0.3">
      <c r="A1863" t="str">
        <f t="shared" si="58"/>
        <v>3Lancashire</v>
      </c>
      <c r="B1863">
        <f t="shared" si="59"/>
        <v>3</v>
      </c>
      <c r="C1863" t="s">
        <v>172</v>
      </c>
      <c r="D1863" t="s">
        <v>686</v>
      </c>
      <c r="E1863">
        <v>23</v>
      </c>
      <c r="F1863" t="s">
        <v>3409</v>
      </c>
      <c r="G1863" t="s">
        <v>3409</v>
      </c>
      <c r="H1863" t="s">
        <v>638</v>
      </c>
      <c r="I1863" t="s">
        <v>595</v>
      </c>
      <c r="J1863" t="s">
        <v>532</v>
      </c>
      <c r="K1863">
        <v>6683000</v>
      </c>
      <c r="L1863">
        <v>134</v>
      </c>
      <c r="M1863" t="s">
        <v>663</v>
      </c>
    </row>
    <row r="1864" spans="1:13" x14ac:dyDescent="0.3">
      <c r="A1864" t="str">
        <f t="shared" si="58"/>
        <v>4Lancashire</v>
      </c>
      <c r="B1864">
        <f t="shared" si="59"/>
        <v>4</v>
      </c>
      <c r="C1864" t="s">
        <v>172</v>
      </c>
      <c r="D1864" t="s">
        <v>686</v>
      </c>
      <c r="E1864">
        <v>24</v>
      </c>
      <c r="F1864" t="s">
        <v>3410</v>
      </c>
      <c r="G1864" t="s">
        <v>3410</v>
      </c>
      <c r="H1864" t="s">
        <v>619</v>
      </c>
      <c r="I1864" t="s">
        <v>563</v>
      </c>
      <c r="J1864" t="s">
        <v>532</v>
      </c>
      <c r="K1864">
        <v>1373131</v>
      </c>
      <c r="L1864">
        <v>70661</v>
      </c>
      <c r="M1864" t="s">
        <v>657</v>
      </c>
    </row>
    <row r="1865" spans="1:13" x14ac:dyDescent="0.3">
      <c r="A1865" t="str">
        <f t="shared" si="58"/>
        <v>5Lancashire</v>
      </c>
      <c r="B1865">
        <f t="shared" si="59"/>
        <v>5</v>
      </c>
      <c r="C1865" t="s">
        <v>172</v>
      </c>
      <c r="D1865" t="s">
        <v>686</v>
      </c>
      <c r="E1865">
        <v>67</v>
      </c>
      <c r="F1865" t="s">
        <v>3411</v>
      </c>
      <c r="G1865" t="s">
        <v>3411</v>
      </c>
      <c r="H1865" t="s">
        <v>623</v>
      </c>
      <c r="J1865" t="s">
        <v>532</v>
      </c>
      <c r="K1865">
        <v>45000</v>
      </c>
      <c r="L1865">
        <v>0</v>
      </c>
      <c r="M1865" t="s">
        <v>660</v>
      </c>
    </row>
    <row r="1866" spans="1:13" x14ac:dyDescent="0.3">
      <c r="A1866" t="str">
        <f t="shared" si="58"/>
        <v>6Lancashire</v>
      </c>
      <c r="B1866">
        <f t="shared" si="59"/>
        <v>6</v>
      </c>
      <c r="C1866" t="s">
        <v>172</v>
      </c>
      <c r="D1866" t="s">
        <v>686</v>
      </c>
      <c r="E1866">
        <v>68</v>
      </c>
      <c r="F1866" t="s">
        <v>3412</v>
      </c>
      <c r="G1866" t="s">
        <v>3413</v>
      </c>
      <c r="H1866" t="s">
        <v>557</v>
      </c>
      <c r="J1866" t="s">
        <v>532</v>
      </c>
      <c r="K1866">
        <v>150000</v>
      </c>
      <c r="L1866">
        <v>0</v>
      </c>
      <c r="M1866" t="s">
        <v>660</v>
      </c>
    </row>
    <row r="1867" spans="1:13" x14ac:dyDescent="0.3">
      <c r="A1867" t="str">
        <f t="shared" si="58"/>
        <v>7Lancashire</v>
      </c>
      <c r="B1867">
        <f t="shared" si="59"/>
        <v>7</v>
      </c>
      <c r="C1867" t="s">
        <v>172</v>
      </c>
      <c r="D1867" t="s">
        <v>686</v>
      </c>
      <c r="E1867">
        <v>69</v>
      </c>
      <c r="F1867" t="s">
        <v>3414</v>
      </c>
      <c r="G1867" t="s">
        <v>3415</v>
      </c>
      <c r="H1867" t="s">
        <v>557</v>
      </c>
      <c r="J1867" t="s">
        <v>532</v>
      </c>
      <c r="K1867">
        <v>50000</v>
      </c>
      <c r="L1867">
        <v>0</v>
      </c>
      <c r="M1867" t="s">
        <v>660</v>
      </c>
    </row>
    <row r="1868" spans="1:13" x14ac:dyDescent="0.3">
      <c r="A1868" t="str">
        <f t="shared" si="58"/>
        <v>8Lancashire</v>
      </c>
      <c r="B1868">
        <f t="shared" si="59"/>
        <v>8</v>
      </c>
      <c r="C1868" t="s">
        <v>172</v>
      </c>
      <c r="D1868" t="s">
        <v>686</v>
      </c>
      <c r="E1868">
        <v>65</v>
      </c>
      <c r="F1868" t="s">
        <v>3416</v>
      </c>
      <c r="G1868" t="s">
        <v>3417</v>
      </c>
      <c r="H1868" t="s">
        <v>630</v>
      </c>
      <c r="I1868" t="s">
        <v>565</v>
      </c>
      <c r="J1868" t="s">
        <v>554</v>
      </c>
      <c r="K1868">
        <v>11166613</v>
      </c>
      <c r="L1868">
        <v>2100</v>
      </c>
      <c r="M1868" t="s">
        <v>651</v>
      </c>
    </row>
    <row r="1869" spans="1:13" x14ac:dyDescent="0.3">
      <c r="A1869" t="str">
        <f t="shared" si="58"/>
        <v>1Tameside</v>
      </c>
      <c r="B1869">
        <f t="shared" si="59"/>
        <v>1</v>
      </c>
      <c r="C1869" t="s">
        <v>292</v>
      </c>
      <c r="D1869" t="s">
        <v>686</v>
      </c>
      <c r="E1869">
        <v>42</v>
      </c>
      <c r="F1869" t="s">
        <v>3418</v>
      </c>
      <c r="G1869" t="s">
        <v>3419</v>
      </c>
      <c r="H1869" t="s">
        <v>638</v>
      </c>
      <c r="I1869" t="s">
        <v>595</v>
      </c>
      <c r="J1869" t="s">
        <v>532</v>
      </c>
      <c r="K1869">
        <v>980236</v>
      </c>
      <c r="L1869">
        <v>27</v>
      </c>
      <c r="M1869" t="s">
        <v>663</v>
      </c>
    </row>
    <row r="1870" spans="1:13" x14ac:dyDescent="0.3">
      <c r="A1870" t="str">
        <f t="shared" si="58"/>
        <v>2Tameside</v>
      </c>
      <c r="B1870">
        <f t="shared" si="59"/>
        <v>2</v>
      </c>
      <c r="C1870" t="s">
        <v>292</v>
      </c>
      <c r="D1870" t="s">
        <v>686</v>
      </c>
      <c r="E1870">
        <v>43</v>
      </c>
      <c r="F1870" t="s">
        <v>3420</v>
      </c>
      <c r="G1870" t="s">
        <v>3421</v>
      </c>
      <c r="H1870" t="s">
        <v>638</v>
      </c>
      <c r="I1870" t="s">
        <v>604</v>
      </c>
      <c r="J1870" t="s">
        <v>532</v>
      </c>
      <c r="K1870">
        <v>980235</v>
      </c>
      <c r="L1870">
        <v>26</v>
      </c>
      <c r="M1870" t="s">
        <v>663</v>
      </c>
    </row>
    <row r="1871" spans="1:13" x14ac:dyDescent="0.3">
      <c r="A1871" t="str">
        <f t="shared" si="58"/>
        <v>3Tameside</v>
      </c>
      <c r="B1871">
        <f t="shared" si="59"/>
        <v>3</v>
      </c>
      <c r="C1871" t="s">
        <v>292</v>
      </c>
      <c r="D1871" t="s">
        <v>686</v>
      </c>
      <c r="E1871">
        <v>44</v>
      </c>
      <c r="F1871" t="s">
        <v>3422</v>
      </c>
      <c r="G1871" t="s">
        <v>3423</v>
      </c>
      <c r="H1871" t="s">
        <v>619</v>
      </c>
      <c r="I1871" t="s">
        <v>541</v>
      </c>
      <c r="J1871" t="s">
        <v>532</v>
      </c>
      <c r="K1871">
        <v>980235</v>
      </c>
      <c r="L1871">
        <v>42619</v>
      </c>
      <c r="M1871" t="s">
        <v>657</v>
      </c>
    </row>
    <row r="1872" spans="1:13" x14ac:dyDescent="0.3">
      <c r="A1872" t="str">
        <f t="shared" si="58"/>
        <v>4Tameside</v>
      </c>
      <c r="B1872">
        <f t="shared" si="59"/>
        <v>4</v>
      </c>
      <c r="C1872" t="s">
        <v>292</v>
      </c>
      <c r="D1872" t="s">
        <v>686</v>
      </c>
      <c r="E1872">
        <v>45</v>
      </c>
      <c r="F1872" t="s">
        <v>3424</v>
      </c>
      <c r="G1872" t="s">
        <v>3425</v>
      </c>
      <c r="H1872" t="s">
        <v>639</v>
      </c>
      <c r="I1872" t="s">
        <v>653</v>
      </c>
      <c r="J1872" t="s">
        <v>554</v>
      </c>
      <c r="K1872">
        <v>732286.60120288143</v>
      </c>
      <c r="L1872">
        <v>14.59</v>
      </c>
      <c r="M1872" t="s">
        <v>654</v>
      </c>
    </row>
    <row r="1873" spans="1:13" x14ac:dyDescent="0.3">
      <c r="A1873" t="str">
        <f t="shared" si="58"/>
        <v>5Tameside</v>
      </c>
      <c r="B1873">
        <f t="shared" si="59"/>
        <v>5</v>
      </c>
      <c r="C1873" t="s">
        <v>292</v>
      </c>
      <c r="D1873" t="s">
        <v>686</v>
      </c>
      <c r="E1873">
        <v>46</v>
      </c>
      <c r="F1873" t="s">
        <v>3426</v>
      </c>
      <c r="G1873" t="s">
        <v>3427</v>
      </c>
      <c r="H1873" t="s">
        <v>557</v>
      </c>
      <c r="I1873" t="s">
        <v>653</v>
      </c>
      <c r="J1873" t="s">
        <v>554</v>
      </c>
      <c r="K1873">
        <v>695672.27114273736</v>
      </c>
      <c r="L1873">
        <v>12</v>
      </c>
      <c r="M1873" t="s">
        <v>660</v>
      </c>
    </row>
    <row r="1874" spans="1:13" x14ac:dyDescent="0.3">
      <c r="A1874" t="str">
        <f t="shared" si="58"/>
        <v>6Tameside</v>
      </c>
      <c r="B1874">
        <f t="shared" si="59"/>
        <v>6</v>
      </c>
      <c r="C1874" t="s">
        <v>292</v>
      </c>
      <c r="D1874" t="s">
        <v>686</v>
      </c>
      <c r="E1874">
        <v>47</v>
      </c>
      <c r="F1874" t="s">
        <v>3428</v>
      </c>
      <c r="G1874" t="s">
        <v>3429</v>
      </c>
      <c r="H1874" t="s">
        <v>557</v>
      </c>
      <c r="I1874" t="s">
        <v>653</v>
      </c>
      <c r="J1874" t="s">
        <v>554</v>
      </c>
      <c r="K1874">
        <v>73228.660120288143</v>
      </c>
      <c r="L1874">
        <v>0</v>
      </c>
      <c r="M1874" t="s">
        <v>660</v>
      </c>
    </row>
    <row r="1875" spans="1:13" x14ac:dyDescent="0.3">
      <c r="A1875" t="str">
        <f t="shared" si="58"/>
        <v>7Tameside</v>
      </c>
      <c r="B1875">
        <f t="shared" si="59"/>
        <v>7</v>
      </c>
      <c r="C1875" t="s">
        <v>292</v>
      </c>
      <c r="D1875" t="s">
        <v>686</v>
      </c>
      <c r="E1875">
        <v>48</v>
      </c>
      <c r="F1875" t="s">
        <v>3430</v>
      </c>
      <c r="G1875" t="s">
        <v>3431</v>
      </c>
      <c r="H1875" t="s">
        <v>630</v>
      </c>
      <c r="I1875" t="s">
        <v>610</v>
      </c>
      <c r="J1875" t="s">
        <v>554</v>
      </c>
      <c r="K1875">
        <v>509422.49699279648</v>
      </c>
      <c r="L1875">
        <v>7</v>
      </c>
      <c r="M1875" t="s">
        <v>651</v>
      </c>
    </row>
    <row r="1876" spans="1:13" x14ac:dyDescent="0.3">
      <c r="A1876" t="str">
        <f t="shared" si="58"/>
        <v>8Tameside</v>
      </c>
      <c r="B1876">
        <f t="shared" si="59"/>
        <v>8</v>
      </c>
      <c r="C1876" t="s">
        <v>292</v>
      </c>
      <c r="D1876" t="s">
        <v>686</v>
      </c>
      <c r="E1876">
        <v>49</v>
      </c>
      <c r="F1876" t="s">
        <v>794</v>
      </c>
      <c r="G1876" t="s">
        <v>3429</v>
      </c>
      <c r="H1876" t="s">
        <v>639</v>
      </c>
      <c r="I1876" t="s">
        <v>653</v>
      </c>
      <c r="J1876" t="s">
        <v>554</v>
      </c>
      <c r="K1876">
        <v>219685.98036086443</v>
      </c>
      <c r="L1876">
        <v>4</v>
      </c>
      <c r="M1876" t="s">
        <v>654</v>
      </c>
    </row>
    <row r="1877" spans="1:13" x14ac:dyDescent="0.3">
      <c r="A1877" t="str">
        <f t="shared" si="58"/>
        <v>9Tameside</v>
      </c>
      <c r="B1877">
        <f t="shared" si="59"/>
        <v>9</v>
      </c>
      <c r="C1877" t="s">
        <v>292</v>
      </c>
      <c r="D1877" t="s">
        <v>686</v>
      </c>
      <c r="E1877">
        <v>50</v>
      </c>
      <c r="F1877" t="s">
        <v>781</v>
      </c>
      <c r="G1877" t="s">
        <v>3429</v>
      </c>
      <c r="H1877" t="s">
        <v>557</v>
      </c>
      <c r="I1877" t="s">
        <v>653</v>
      </c>
      <c r="J1877" t="s">
        <v>554</v>
      </c>
      <c r="K1877">
        <v>109842.9901804322</v>
      </c>
      <c r="L1877">
        <v>1</v>
      </c>
      <c r="M1877" t="s">
        <v>660</v>
      </c>
    </row>
    <row r="1878" spans="1:13" x14ac:dyDescent="0.3">
      <c r="A1878" t="str">
        <f t="shared" si="58"/>
        <v>1Blackpool</v>
      </c>
      <c r="B1878">
        <f t="shared" si="59"/>
        <v>1</v>
      </c>
      <c r="C1878" t="s">
        <v>54</v>
      </c>
      <c r="D1878" t="s">
        <v>686</v>
      </c>
      <c r="E1878">
        <v>54</v>
      </c>
      <c r="F1878" t="s">
        <v>1297</v>
      </c>
      <c r="G1878" t="s">
        <v>3432</v>
      </c>
      <c r="H1878" t="s">
        <v>613</v>
      </c>
      <c r="I1878" t="s">
        <v>591</v>
      </c>
      <c r="J1878" t="s">
        <v>532</v>
      </c>
      <c r="K1878">
        <v>2541170</v>
      </c>
      <c r="L1878">
        <v>0</v>
      </c>
      <c r="M1878" t="s">
        <v>660</v>
      </c>
    </row>
    <row r="1879" spans="1:13" x14ac:dyDescent="0.3">
      <c r="A1879" t="str">
        <f t="shared" si="58"/>
        <v>2Blackpool</v>
      </c>
      <c r="B1879">
        <f t="shared" si="59"/>
        <v>2</v>
      </c>
      <c r="C1879" t="s">
        <v>54</v>
      </c>
      <c r="D1879" t="s">
        <v>686</v>
      </c>
      <c r="E1879">
        <v>55</v>
      </c>
      <c r="F1879" t="s">
        <v>1297</v>
      </c>
      <c r="G1879" t="s">
        <v>3433</v>
      </c>
      <c r="H1879" t="s">
        <v>613</v>
      </c>
      <c r="I1879" t="s">
        <v>591</v>
      </c>
      <c r="J1879" t="s">
        <v>554</v>
      </c>
      <c r="K1879">
        <v>1571758</v>
      </c>
      <c r="L1879">
        <v>0</v>
      </c>
      <c r="M1879" t="s">
        <v>660</v>
      </c>
    </row>
    <row r="1880" spans="1:13" x14ac:dyDescent="0.3">
      <c r="A1880" t="str">
        <f t="shared" si="58"/>
        <v>1Solihull</v>
      </c>
      <c r="B1880">
        <f t="shared" si="59"/>
        <v>1</v>
      </c>
      <c r="C1880" t="s">
        <v>258</v>
      </c>
      <c r="D1880" t="s">
        <v>673</v>
      </c>
      <c r="E1880">
        <v>100</v>
      </c>
      <c r="F1880" t="s">
        <v>3434</v>
      </c>
      <c r="G1880" t="s">
        <v>3435</v>
      </c>
      <c r="H1880" t="s">
        <v>631</v>
      </c>
      <c r="I1880" t="s">
        <v>544</v>
      </c>
      <c r="J1880" t="s">
        <v>532</v>
      </c>
      <c r="K1880">
        <v>480150</v>
      </c>
      <c r="L1880">
        <v>526</v>
      </c>
      <c r="M1880" t="s">
        <v>525</v>
      </c>
    </row>
    <row r="1881" spans="1:13" x14ac:dyDescent="0.3">
      <c r="A1881" t="str">
        <f t="shared" si="58"/>
        <v>2Solihull</v>
      </c>
      <c r="B1881">
        <f t="shared" si="59"/>
        <v>2</v>
      </c>
      <c r="C1881" t="s">
        <v>258</v>
      </c>
      <c r="D1881" t="s">
        <v>673</v>
      </c>
      <c r="E1881">
        <v>101</v>
      </c>
      <c r="F1881" t="s">
        <v>3436</v>
      </c>
      <c r="G1881" t="s">
        <v>3437</v>
      </c>
      <c r="H1881" t="s">
        <v>557</v>
      </c>
      <c r="I1881" t="s">
        <v>653</v>
      </c>
      <c r="J1881" t="s">
        <v>532</v>
      </c>
      <c r="K1881">
        <v>18319</v>
      </c>
      <c r="L1881" t="s">
        <v>653</v>
      </c>
      <c r="M1881" t="s">
        <v>660</v>
      </c>
    </row>
    <row r="1882" spans="1:13" x14ac:dyDescent="0.3">
      <c r="A1882" t="str">
        <f t="shared" si="58"/>
        <v>3Solihull</v>
      </c>
      <c r="B1882">
        <f t="shared" si="59"/>
        <v>3</v>
      </c>
      <c r="C1882" t="s">
        <v>258</v>
      </c>
      <c r="D1882" t="s">
        <v>673</v>
      </c>
      <c r="E1882">
        <v>102</v>
      </c>
      <c r="F1882" t="s">
        <v>3438</v>
      </c>
      <c r="G1882" t="s">
        <v>3439</v>
      </c>
      <c r="H1882" t="s">
        <v>528</v>
      </c>
      <c r="I1882" t="s">
        <v>575</v>
      </c>
      <c r="J1882" t="s">
        <v>532</v>
      </c>
      <c r="K1882">
        <v>40000</v>
      </c>
      <c r="L1882">
        <v>0</v>
      </c>
      <c r="M1882" t="s">
        <v>682</v>
      </c>
    </row>
    <row r="1883" spans="1:13" x14ac:dyDescent="0.3">
      <c r="A1883" t="str">
        <f t="shared" si="58"/>
        <v>4Solihull</v>
      </c>
      <c r="B1883">
        <f t="shared" si="59"/>
        <v>4</v>
      </c>
      <c r="C1883" t="s">
        <v>258</v>
      </c>
      <c r="D1883" t="s">
        <v>673</v>
      </c>
      <c r="E1883">
        <v>104</v>
      </c>
      <c r="F1883" t="s">
        <v>3440</v>
      </c>
      <c r="G1883" t="s">
        <v>3441</v>
      </c>
      <c r="H1883" t="s">
        <v>639</v>
      </c>
      <c r="I1883" t="s">
        <v>653</v>
      </c>
      <c r="J1883" t="s">
        <v>532</v>
      </c>
      <c r="K1883">
        <v>607960</v>
      </c>
      <c r="L1883">
        <v>9</v>
      </c>
      <c r="M1883" t="s">
        <v>654</v>
      </c>
    </row>
    <row r="1884" spans="1:13" x14ac:dyDescent="0.3">
      <c r="A1884" t="str">
        <f t="shared" si="58"/>
        <v>5Solihull</v>
      </c>
      <c r="B1884">
        <f t="shared" si="59"/>
        <v>5</v>
      </c>
      <c r="C1884" t="s">
        <v>258</v>
      </c>
      <c r="D1884" t="s">
        <v>673</v>
      </c>
      <c r="E1884">
        <v>105</v>
      </c>
      <c r="F1884" t="s">
        <v>3442</v>
      </c>
      <c r="G1884" t="s">
        <v>3443</v>
      </c>
      <c r="H1884" t="s">
        <v>588</v>
      </c>
      <c r="I1884" t="s">
        <v>830</v>
      </c>
      <c r="J1884" t="s">
        <v>554</v>
      </c>
      <c r="K1884">
        <v>250000</v>
      </c>
      <c r="L1884" t="s">
        <v>653</v>
      </c>
      <c r="M1884" t="s">
        <v>660</v>
      </c>
    </row>
    <row r="1885" spans="1:13" x14ac:dyDescent="0.3">
      <c r="A1885" t="str">
        <f t="shared" si="58"/>
        <v>6Solihull</v>
      </c>
      <c r="B1885">
        <f t="shared" si="59"/>
        <v>6</v>
      </c>
      <c r="C1885" t="s">
        <v>258</v>
      </c>
      <c r="D1885" t="s">
        <v>673</v>
      </c>
      <c r="E1885">
        <v>106</v>
      </c>
      <c r="F1885" t="s">
        <v>3444</v>
      </c>
      <c r="G1885" t="s">
        <v>3445</v>
      </c>
      <c r="H1885" t="s">
        <v>630</v>
      </c>
      <c r="I1885" t="s">
        <v>565</v>
      </c>
      <c r="J1885" t="s">
        <v>554</v>
      </c>
      <c r="K1885">
        <v>432000</v>
      </c>
      <c r="L1885">
        <v>23</v>
      </c>
      <c r="M1885" t="s">
        <v>651</v>
      </c>
    </row>
    <row r="1886" spans="1:13" x14ac:dyDescent="0.3">
      <c r="A1886" t="str">
        <f t="shared" si="58"/>
        <v>7Solihull</v>
      </c>
      <c r="B1886">
        <f t="shared" si="59"/>
        <v>7</v>
      </c>
      <c r="C1886" t="s">
        <v>258</v>
      </c>
      <c r="D1886" t="s">
        <v>673</v>
      </c>
      <c r="E1886">
        <v>107</v>
      </c>
      <c r="F1886" t="s">
        <v>3438</v>
      </c>
      <c r="G1886" t="s">
        <v>1098</v>
      </c>
      <c r="H1886" t="s">
        <v>528</v>
      </c>
      <c r="I1886" t="s">
        <v>534</v>
      </c>
      <c r="J1886" t="s">
        <v>554</v>
      </c>
      <c r="K1886">
        <v>251000</v>
      </c>
      <c r="L1886">
        <v>0</v>
      </c>
      <c r="M1886" t="s">
        <v>682</v>
      </c>
    </row>
    <row r="1887" spans="1:13" x14ac:dyDescent="0.3">
      <c r="A1887" t="str">
        <f t="shared" si="58"/>
        <v>8Solihull</v>
      </c>
      <c r="B1887">
        <f t="shared" si="59"/>
        <v>8</v>
      </c>
      <c r="C1887" t="s">
        <v>258</v>
      </c>
      <c r="D1887" t="s">
        <v>673</v>
      </c>
      <c r="E1887">
        <v>108</v>
      </c>
      <c r="F1887" t="s">
        <v>3446</v>
      </c>
      <c r="G1887" t="s">
        <v>3447</v>
      </c>
      <c r="H1887" t="s">
        <v>557</v>
      </c>
      <c r="I1887" t="s">
        <v>653</v>
      </c>
      <c r="J1887" t="s">
        <v>554</v>
      </c>
      <c r="K1887">
        <v>71000</v>
      </c>
      <c r="L1887" t="s">
        <v>653</v>
      </c>
      <c r="M1887" t="s">
        <v>660</v>
      </c>
    </row>
    <row r="1888" spans="1:13" x14ac:dyDescent="0.3">
      <c r="A1888" t="str">
        <f t="shared" si="58"/>
        <v>9Solihull</v>
      </c>
      <c r="B1888">
        <f t="shared" si="59"/>
        <v>9</v>
      </c>
      <c r="C1888" t="s">
        <v>258</v>
      </c>
      <c r="D1888" t="s">
        <v>673</v>
      </c>
      <c r="E1888">
        <v>201</v>
      </c>
      <c r="F1888" t="s">
        <v>3448</v>
      </c>
      <c r="G1888" t="s">
        <v>3449</v>
      </c>
      <c r="H1888" t="s">
        <v>630</v>
      </c>
      <c r="I1888" t="s">
        <v>565</v>
      </c>
      <c r="J1888" t="s">
        <v>554</v>
      </c>
      <c r="K1888">
        <v>747705</v>
      </c>
      <c r="L1888">
        <v>13</v>
      </c>
      <c r="M1888" t="s">
        <v>651</v>
      </c>
    </row>
    <row r="1889" spans="1:13" x14ac:dyDescent="0.3">
      <c r="A1889" t="str">
        <f t="shared" si="58"/>
        <v>10Solihull</v>
      </c>
      <c r="B1889">
        <f t="shared" si="59"/>
        <v>10</v>
      </c>
      <c r="C1889" t="s">
        <v>258</v>
      </c>
      <c r="D1889" t="s">
        <v>673</v>
      </c>
      <c r="E1889">
        <v>202</v>
      </c>
      <c r="F1889" t="s">
        <v>3450</v>
      </c>
      <c r="G1889" t="s">
        <v>3451</v>
      </c>
      <c r="H1889" t="s">
        <v>639</v>
      </c>
      <c r="I1889" t="s">
        <v>570</v>
      </c>
      <c r="J1889" t="s">
        <v>532</v>
      </c>
      <c r="K1889">
        <v>238000</v>
      </c>
      <c r="L1889">
        <v>4</v>
      </c>
      <c r="M1889" t="s">
        <v>654</v>
      </c>
    </row>
    <row r="1890" spans="1:13" x14ac:dyDescent="0.3">
      <c r="A1890" t="str">
        <f t="shared" si="58"/>
        <v>11Solihull</v>
      </c>
      <c r="B1890">
        <f t="shared" si="59"/>
        <v>11</v>
      </c>
      <c r="C1890" t="s">
        <v>258</v>
      </c>
      <c r="D1890" t="s">
        <v>673</v>
      </c>
      <c r="E1890">
        <v>203</v>
      </c>
      <c r="F1890" t="s">
        <v>3452</v>
      </c>
      <c r="G1890" t="s">
        <v>3453</v>
      </c>
      <c r="H1890" t="s">
        <v>639</v>
      </c>
      <c r="I1890" t="s">
        <v>570</v>
      </c>
      <c r="J1890" t="s">
        <v>532</v>
      </c>
      <c r="K1890">
        <v>122000</v>
      </c>
      <c r="L1890">
        <v>2</v>
      </c>
      <c r="M1890" t="s">
        <v>654</v>
      </c>
    </row>
    <row r="1891" spans="1:13" x14ac:dyDescent="0.3">
      <c r="A1891" t="str">
        <f t="shared" si="58"/>
        <v>12Solihull</v>
      </c>
      <c r="B1891">
        <f t="shared" si="59"/>
        <v>12</v>
      </c>
      <c r="C1891" t="s">
        <v>258</v>
      </c>
      <c r="D1891" t="s">
        <v>673</v>
      </c>
      <c r="E1891">
        <v>205</v>
      </c>
      <c r="F1891" t="s">
        <v>3454</v>
      </c>
      <c r="G1891" t="s">
        <v>3455</v>
      </c>
      <c r="H1891" t="s">
        <v>605</v>
      </c>
      <c r="I1891" t="s">
        <v>625</v>
      </c>
      <c r="J1891" t="s">
        <v>554</v>
      </c>
      <c r="K1891">
        <v>365364</v>
      </c>
      <c r="L1891">
        <v>0</v>
      </c>
      <c r="M1891" t="s">
        <v>660</v>
      </c>
    </row>
    <row r="1892" spans="1:13" x14ac:dyDescent="0.3">
      <c r="A1892" t="str">
        <f t="shared" si="58"/>
        <v>1Redbridge</v>
      </c>
      <c r="B1892">
        <f t="shared" si="59"/>
        <v>1</v>
      </c>
      <c r="C1892" t="s">
        <v>234</v>
      </c>
      <c r="D1892" t="s">
        <v>648</v>
      </c>
      <c r="E1892">
        <v>2</v>
      </c>
      <c r="F1892" t="s">
        <v>3456</v>
      </c>
      <c r="G1892" t="s">
        <v>2505</v>
      </c>
      <c r="H1892" t="s">
        <v>613</v>
      </c>
      <c r="I1892" t="s">
        <v>580</v>
      </c>
      <c r="J1892" t="s">
        <v>532</v>
      </c>
      <c r="K1892">
        <v>2355651</v>
      </c>
      <c r="L1892">
        <v>247</v>
      </c>
      <c r="M1892" t="s">
        <v>660</v>
      </c>
    </row>
    <row r="1893" spans="1:13" x14ac:dyDescent="0.3">
      <c r="A1893" t="str">
        <f t="shared" si="58"/>
        <v>2Redbridge</v>
      </c>
      <c r="B1893">
        <f t="shared" si="59"/>
        <v>2</v>
      </c>
      <c r="C1893" t="s">
        <v>234</v>
      </c>
      <c r="D1893" t="s">
        <v>648</v>
      </c>
      <c r="E1893">
        <v>2</v>
      </c>
      <c r="F1893" t="s">
        <v>3456</v>
      </c>
      <c r="G1893" t="s">
        <v>2505</v>
      </c>
      <c r="H1893" t="s">
        <v>613</v>
      </c>
      <c r="I1893" t="s">
        <v>580</v>
      </c>
      <c r="J1893" t="s">
        <v>554</v>
      </c>
      <c r="K1893">
        <v>3195492</v>
      </c>
      <c r="L1893" t="s">
        <v>653</v>
      </c>
      <c r="M1893" t="s">
        <v>660</v>
      </c>
    </row>
    <row r="1894" spans="1:13" x14ac:dyDescent="0.3">
      <c r="A1894" t="str">
        <f t="shared" si="58"/>
        <v>1Hackney</v>
      </c>
      <c r="B1894">
        <f t="shared" si="59"/>
        <v>1</v>
      </c>
      <c r="C1894" t="s">
        <v>130</v>
      </c>
      <c r="D1894" t="s">
        <v>648</v>
      </c>
      <c r="E1894">
        <v>29</v>
      </c>
      <c r="F1894" t="s">
        <v>3457</v>
      </c>
      <c r="G1894" t="s">
        <v>3458</v>
      </c>
      <c r="H1894" t="s">
        <v>630</v>
      </c>
      <c r="I1894" t="s">
        <v>602</v>
      </c>
      <c r="J1894" t="s">
        <v>532</v>
      </c>
      <c r="K1894">
        <v>210000</v>
      </c>
      <c r="L1894">
        <v>14</v>
      </c>
      <c r="M1894" t="s">
        <v>651</v>
      </c>
    </row>
    <row r="1895" spans="1:13" x14ac:dyDescent="0.3">
      <c r="A1895" t="str">
        <f t="shared" si="58"/>
        <v>2Hackney</v>
      </c>
      <c r="B1895">
        <f t="shared" si="59"/>
        <v>2</v>
      </c>
      <c r="C1895" t="s">
        <v>130</v>
      </c>
      <c r="D1895" t="s">
        <v>648</v>
      </c>
      <c r="E1895">
        <v>30</v>
      </c>
      <c r="F1895" t="s">
        <v>3459</v>
      </c>
      <c r="G1895" t="s">
        <v>3460</v>
      </c>
      <c r="H1895" t="s">
        <v>638</v>
      </c>
      <c r="I1895" t="s">
        <v>612</v>
      </c>
      <c r="J1895" t="s">
        <v>532</v>
      </c>
      <c r="K1895">
        <v>160000</v>
      </c>
      <c r="L1895">
        <v>3</v>
      </c>
      <c r="M1895" t="s">
        <v>663</v>
      </c>
    </row>
    <row r="1896" spans="1:13" x14ac:dyDescent="0.3">
      <c r="A1896" t="str">
        <f t="shared" si="58"/>
        <v>3Hackney</v>
      </c>
      <c r="B1896">
        <f t="shared" si="59"/>
        <v>3</v>
      </c>
      <c r="C1896" t="s">
        <v>130</v>
      </c>
      <c r="D1896" t="s">
        <v>648</v>
      </c>
      <c r="E1896">
        <v>33</v>
      </c>
      <c r="F1896" t="s">
        <v>3461</v>
      </c>
      <c r="G1896" t="s">
        <v>3462</v>
      </c>
      <c r="H1896" t="s">
        <v>630</v>
      </c>
      <c r="I1896" t="s">
        <v>565</v>
      </c>
      <c r="J1896" t="s">
        <v>532</v>
      </c>
      <c r="K1896">
        <v>270000</v>
      </c>
      <c r="L1896">
        <v>5</v>
      </c>
      <c r="M1896" t="s">
        <v>651</v>
      </c>
    </row>
    <row r="1897" spans="1:13" x14ac:dyDescent="0.3">
      <c r="A1897" t="str">
        <f t="shared" si="58"/>
        <v>4Hackney</v>
      </c>
      <c r="B1897">
        <f t="shared" si="59"/>
        <v>4</v>
      </c>
      <c r="C1897" t="s">
        <v>130</v>
      </c>
      <c r="D1897" t="s">
        <v>648</v>
      </c>
      <c r="E1897">
        <v>34</v>
      </c>
      <c r="F1897" t="s">
        <v>3463</v>
      </c>
      <c r="G1897" t="s">
        <v>3464</v>
      </c>
      <c r="H1897" t="s">
        <v>630</v>
      </c>
      <c r="I1897" t="s">
        <v>565</v>
      </c>
      <c r="J1897" t="s">
        <v>532</v>
      </c>
      <c r="K1897">
        <v>130000</v>
      </c>
      <c r="L1897">
        <v>9</v>
      </c>
      <c r="M1897" t="s">
        <v>651</v>
      </c>
    </row>
    <row r="1898" spans="1:13" x14ac:dyDescent="0.3">
      <c r="A1898" t="str">
        <f t="shared" si="58"/>
        <v>5Hackney</v>
      </c>
      <c r="B1898">
        <f t="shared" si="59"/>
        <v>5</v>
      </c>
      <c r="C1898" t="s">
        <v>130</v>
      </c>
      <c r="D1898" t="s">
        <v>648</v>
      </c>
      <c r="E1898">
        <v>37</v>
      </c>
      <c r="F1898" t="s">
        <v>3465</v>
      </c>
      <c r="G1898" t="s">
        <v>3466</v>
      </c>
      <c r="H1898" t="s">
        <v>630</v>
      </c>
      <c r="I1898" t="s">
        <v>557</v>
      </c>
      <c r="J1898" t="s">
        <v>532</v>
      </c>
      <c r="K1898">
        <v>10000</v>
      </c>
      <c r="L1898">
        <v>0</v>
      </c>
      <c r="M1898" t="s">
        <v>651</v>
      </c>
    </row>
    <row r="1899" spans="1:13" x14ac:dyDescent="0.3">
      <c r="A1899" t="str">
        <f t="shared" si="58"/>
        <v>6Hackney</v>
      </c>
      <c r="B1899">
        <f t="shared" si="59"/>
        <v>6</v>
      </c>
      <c r="C1899" t="s">
        <v>130</v>
      </c>
      <c r="D1899" t="s">
        <v>648</v>
      </c>
      <c r="E1899">
        <v>38</v>
      </c>
      <c r="F1899" t="s">
        <v>3467</v>
      </c>
      <c r="G1899" t="s">
        <v>3468</v>
      </c>
      <c r="H1899" t="s">
        <v>630</v>
      </c>
      <c r="I1899" t="s">
        <v>557</v>
      </c>
      <c r="J1899" t="s">
        <v>532</v>
      </c>
      <c r="K1899">
        <v>20000</v>
      </c>
      <c r="L1899">
        <v>0</v>
      </c>
      <c r="M1899" t="s">
        <v>651</v>
      </c>
    </row>
    <row r="1900" spans="1:13" x14ac:dyDescent="0.3">
      <c r="A1900" t="str">
        <f t="shared" si="58"/>
        <v>7Hackney</v>
      </c>
      <c r="B1900">
        <f t="shared" si="59"/>
        <v>7</v>
      </c>
      <c r="C1900" t="s">
        <v>130</v>
      </c>
      <c r="D1900" t="s">
        <v>648</v>
      </c>
      <c r="E1900">
        <v>40</v>
      </c>
      <c r="F1900" t="s">
        <v>3469</v>
      </c>
      <c r="G1900" t="s">
        <v>3470</v>
      </c>
      <c r="H1900" t="s">
        <v>619</v>
      </c>
      <c r="I1900" t="s">
        <v>581</v>
      </c>
      <c r="J1900" t="s">
        <v>554</v>
      </c>
      <c r="K1900">
        <v>163000</v>
      </c>
      <c r="L1900">
        <v>624</v>
      </c>
      <c r="M1900" t="s">
        <v>657</v>
      </c>
    </row>
    <row r="1901" spans="1:13" x14ac:dyDescent="0.3">
      <c r="A1901" t="str">
        <f t="shared" si="58"/>
        <v>8Hackney</v>
      </c>
      <c r="B1901">
        <f t="shared" si="59"/>
        <v>8</v>
      </c>
      <c r="C1901" t="s">
        <v>130</v>
      </c>
      <c r="D1901" t="s">
        <v>648</v>
      </c>
      <c r="E1901">
        <v>41</v>
      </c>
      <c r="F1901" t="s">
        <v>3471</v>
      </c>
      <c r="G1901" t="s">
        <v>3472</v>
      </c>
      <c r="H1901" t="s">
        <v>638</v>
      </c>
      <c r="I1901" t="s">
        <v>612</v>
      </c>
      <c r="J1901" t="s">
        <v>554</v>
      </c>
      <c r="K1901">
        <v>854000</v>
      </c>
      <c r="L1901">
        <v>76</v>
      </c>
      <c r="M1901" t="s">
        <v>663</v>
      </c>
    </row>
    <row r="1902" spans="1:13" x14ac:dyDescent="0.3">
      <c r="A1902" t="str">
        <f t="shared" si="58"/>
        <v>9Hackney</v>
      </c>
      <c r="B1902">
        <f t="shared" si="59"/>
        <v>9</v>
      </c>
      <c r="C1902" t="s">
        <v>130</v>
      </c>
      <c r="D1902" t="s">
        <v>648</v>
      </c>
      <c r="E1902">
        <v>42</v>
      </c>
      <c r="F1902" t="s">
        <v>3473</v>
      </c>
      <c r="G1902" t="s">
        <v>3474</v>
      </c>
      <c r="H1902" t="s">
        <v>528</v>
      </c>
      <c r="I1902" t="s">
        <v>575</v>
      </c>
      <c r="J1902" t="s">
        <v>532</v>
      </c>
      <c r="K1902">
        <v>290000</v>
      </c>
      <c r="L1902">
        <v>600</v>
      </c>
      <c r="M1902" t="s">
        <v>682</v>
      </c>
    </row>
    <row r="1903" spans="1:13" x14ac:dyDescent="0.3">
      <c r="A1903" t="str">
        <f t="shared" si="58"/>
        <v>10Hackney</v>
      </c>
      <c r="B1903">
        <f t="shared" si="59"/>
        <v>10</v>
      </c>
      <c r="C1903" t="s">
        <v>130</v>
      </c>
      <c r="D1903" t="s">
        <v>648</v>
      </c>
      <c r="E1903">
        <v>43</v>
      </c>
      <c r="F1903" t="s">
        <v>3475</v>
      </c>
      <c r="G1903" t="s">
        <v>3476</v>
      </c>
      <c r="H1903" t="s">
        <v>639</v>
      </c>
      <c r="I1903" t="s">
        <v>653</v>
      </c>
      <c r="J1903" t="s">
        <v>532</v>
      </c>
      <c r="K1903">
        <v>539000</v>
      </c>
      <c r="L1903">
        <v>0</v>
      </c>
      <c r="M1903" t="s">
        <v>654</v>
      </c>
    </row>
    <row r="1904" spans="1:13" x14ac:dyDescent="0.3">
      <c r="A1904" t="str">
        <f t="shared" si="58"/>
        <v>11Hackney</v>
      </c>
      <c r="B1904">
        <f t="shared" si="59"/>
        <v>11</v>
      </c>
      <c r="C1904" t="s">
        <v>130</v>
      </c>
      <c r="D1904" t="s">
        <v>648</v>
      </c>
      <c r="E1904">
        <v>44</v>
      </c>
      <c r="F1904" t="s">
        <v>3477</v>
      </c>
      <c r="G1904" t="s">
        <v>2045</v>
      </c>
      <c r="H1904" t="s">
        <v>639</v>
      </c>
      <c r="I1904" t="s">
        <v>653</v>
      </c>
      <c r="J1904" t="s">
        <v>532</v>
      </c>
      <c r="K1904">
        <v>285000</v>
      </c>
      <c r="L1904">
        <v>0</v>
      </c>
      <c r="M1904" t="s">
        <v>654</v>
      </c>
    </row>
    <row r="1905" spans="1:13" x14ac:dyDescent="0.3">
      <c r="A1905" t="str">
        <f t="shared" si="58"/>
        <v>12Hackney</v>
      </c>
      <c r="B1905">
        <f t="shared" si="59"/>
        <v>12</v>
      </c>
      <c r="C1905" t="s">
        <v>130</v>
      </c>
      <c r="D1905" t="s">
        <v>648</v>
      </c>
      <c r="E1905">
        <v>45</v>
      </c>
      <c r="F1905" t="s">
        <v>3478</v>
      </c>
      <c r="G1905" t="s">
        <v>3479</v>
      </c>
      <c r="H1905" t="s">
        <v>639</v>
      </c>
      <c r="I1905" t="s">
        <v>653</v>
      </c>
      <c r="J1905" t="s">
        <v>532</v>
      </c>
      <c r="K1905">
        <v>100000</v>
      </c>
      <c r="L1905">
        <v>0</v>
      </c>
      <c r="M1905" t="s">
        <v>654</v>
      </c>
    </row>
    <row r="1906" spans="1:13" x14ac:dyDescent="0.3">
      <c r="A1906" t="str">
        <f t="shared" si="58"/>
        <v>13Hackney</v>
      </c>
      <c r="B1906">
        <f t="shared" si="59"/>
        <v>13</v>
      </c>
      <c r="C1906" t="s">
        <v>130</v>
      </c>
      <c r="D1906" t="s">
        <v>648</v>
      </c>
      <c r="E1906">
        <v>49</v>
      </c>
      <c r="F1906" t="s">
        <v>3480</v>
      </c>
      <c r="G1906" t="s">
        <v>3481</v>
      </c>
      <c r="H1906" t="s">
        <v>613</v>
      </c>
      <c r="I1906" t="s">
        <v>580</v>
      </c>
      <c r="J1906" t="s">
        <v>554</v>
      </c>
      <c r="K1906">
        <v>28000</v>
      </c>
      <c r="L1906">
        <v>0</v>
      </c>
      <c r="M1906" t="s">
        <v>660</v>
      </c>
    </row>
    <row r="1907" spans="1:13" x14ac:dyDescent="0.3">
      <c r="A1907" t="str">
        <f t="shared" si="58"/>
        <v>14Hackney</v>
      </c>
      <c r="B1907">
        <f t="shared" si="59"/>
        <v>14</v>
      </c>
      <c r="C1907" t="s">
        <v>130</v>
      </c>
      <c r="D1907" t="s">
        <v>648</v>
      </c>
      <c r="E1907">
        <v>50</v>
      </c>
      <c r="F1907" t="s">
        <v>3482</v>
      </c>
      <c r="G1907" t="s">
        <v>3483</v>
      </c>
      <c r="H1907" t="s">
        <v>619</v>
      </c>
      <c r="I1907" t="s">
        <v>563</v>
      </c>
      <c r="J1907" t="s">
        <v>532</v>
      </c>
      <c r="K1907">
        <v>1447575</v>
      </c>
      <c r="L1907">
        <v>104000</v>
      </c>
      <c r="M1907" t="s">
        <v>657</v>
      </c>
    </row>
    <row r="1908" spans="1:13" x14ac:dyDescent="0.3">
      <c r="A1908" t="str">
        <f t="shared" si="58"/>
        <v>15Hackney</v>
      </c>
      <c r="B1908">
        <f t="shared" si="59"/>
        <v>15</v>
      </c>
      <c r="C1908" t="s">
        <v>130</v>
      </c>
      <c r="D1908" t="s">
        <v>648</v>
      </c>
      <c r="E1908">
        <v>51</v>
      </c>
      <c r="F1908" t="s">
        <v>3484</v>
      </c>
      <c r="G1908" t="s">
        <v>3485</v>
      </c>
      <c r="H1908" t="s">
        <v>639</v>
      </c>
      <c r="I1908" t="s">
        <v>653</v>
      </c>
      <c r="J1908" t="s">
        <v>554</v>
      </c>
      <c r="K1908">
        <v>263000</v>
      </c>
      <c r="L1908">
        <v>0</v>
      </c>
      <c r="M1908" t="s">
        <v>654</v>
      </c>
    </row>
    <row r="1909" spans="1:13" x14ac:dyDescent="0.3">
      <c r="A1909" t="str">
        <f t="shared" si="58"/>
        <v>16Hackney</v>
      </c>
      <c r="B1909">
        <f t="shared" si="59"/>
        <v>16</v>
      </c>
      <c r="C1909" t="s">
        <v>130</v>
      </c>
      <c r="D1909" t="s">
        <v>648</v>
      </c>
      <c r="E1909">
        <v>53</v>
      </c>
      <c r="F1909" t="s">
        <v>3486</v>
      </c>
      <c r="G1909" t="s">
        <v>3487</v>
      </c>
      <c r="H1909" t="s">
        <v>639</v>
      </c>
      <c r="I1909" t="s">
        <v>653</v>
      </c>
      <c r="J1909" t="s">
        <v>554</v>
      </c>
      <c r="K1909">
        <v>136663</v>
      </c>
      <c r="L1909">
        <v>0</v>
      </c>
      <c r="M1909" t="s">
        <v>654</v>
      </c>
    </row>
    <row r="1910" spans="1:13" x14ac:dyDescent="0.3">
      <c r="A1910" t="str">
        <f t="shared" si="58"/>
        <v>17Hackney</v>
      </c>
      <c r="B1910">
        <f t="shared" si="59"/>
        <v>17</v>
      </c>
      <c r="C1910" t="s">
        <v>130</v>
      </c>
      <c r="D1910" t="s">
        <v>648</v>
      </c>
      <c r="E1910">
        <v>56</v>
      </c>
      <c r="F1910" t="s">
        <v>3488</v>
      </c>
      <c r="G1910" t="s">
        <v>3489</v>
      </c>
      <c r="H1910" t="s">
        <v>613</v>
      </c>
      <c r="I1910" t="s">
        <v>580</v>
      </c>
      <c r="J1910" t="s">
        <v>554</v>
      </c>
      <c r="K1910">
        <v>334275</v>
      </c>
      <c r="L1910">
        <v>0</v>
      </c>
      <c r="M1910" t="s">
        <v>660</v>
      </c>
    </row>
    <row r="1911" spans="1:13" x14ac:dyDescent="0.3">
      <c r="A1911" t="str">
        <f t="shared" si="58"/>
        <v>18Hackney</v>
      </c>
      <c r="B1911">
        <f t="shared" si="59"/>
        <v>18</v>
      </c>
      <c r="C1911" t="s">
        <v>130</v>
      </c>
      <c r="D1911" t="s">
        <v>648</v>
      </c>
      <c r="E1911">
        <v>59</v>
      </c>
      <c r="F1911" t="s">
        <v>3490</v>
      </c>
      <c r="G1911" t="s">
        <v>3491</v>
      </c>
      <c r="H1911" t="s">
        <v>613</v>
      </c>
      <c r="I1911" t="s">
        <v>580</v>
      </c>
      <c r="J1911" t="s">
        <v>554</v>
      </c>
      <c r="K1911">
        <v>99910</v>
      </c>
      <c r="L1911">
        <v>0</v>
      </c>
      <c r="M1911" t="s">
        <v>660</v>
      </c>
    </row>
    <row r="1912" spans="1:13" x14ac:dyDescent="0.3">
      <c r="A1912" t="str">
        <f t="shared" si="58"/>
        <v>19Hackney</v>
      </c>
      <c r="B1912">
        <f t="shared" si="59"/>
        <v>19</v>
      </c>
      <c r="C1912" t="s">
        <v>130</v>
      </c>
      <c r="D1912" t="s">
        <v>648</v>
      </c>
      <c r="E1912">
        <v>60</v>
      </c>
      <c r="F1912" t="s">
        <v>3492</v>
      </c>
      <c r="G1912" t="s">
        <v>3491</v>
      </c>
      <c r="H1912" t="s">
        <v>613</v>
      </c>
      <c r="I1912" t="s">
        <v>580</v>
      </c>
      <c r="J1912" t="s">
        <v>554</v>
      </c>
      <c r="K1912">
        <v>136256</v>
      </c>
      <c r="L1912">
        <v>0</v>
      </c>
      <c r="M1912" t="s">
        <v>660</v>
      </c>
    </row>
    <row r="1913" spans="1:13" x14ac:dyDescent="0.3">
      <c r="A1913" t="str">
        <f t="shared" si="58"/>
        <v>20Hackney</v>
      </c>
      <c r="B1913">
        <f t="shared" si="59"/>
        <v>20</v>
      </c>
      <c r="C1913" t="s">
        <v>130</v>
      </c>
      <c r="D1913" t="s">
        <v>648</v>
      </c>
      <c r="E1913">
        <v>63</v>
      </c>
      <c r="F1913" t="s">
        <v>3493</v>
      </c>
      <c r="G1913" t="s">
        <v>3494</v>
      </c>
      <c r="H1913" t="s">
        <v>605</v>
      </c>
      <c r="I1913" t="s">
        <v>557</v>
      </c>
      <c r="J1913" t="s">
        <v>554</v>
      </c>
      <c r="K1913">
        <v>20700</v>
      </c>
      <c r="L1913">
        <v>0</v>
      </c>
      <c r="M1913" t="s">
        <v>660</v>
      </c>
    </row>
    <row r="1914" spans="1:13" x14ac:dyDescent="0.3">
      <c r="A1914" t="str">
        <f t="shared" si="58"/>
        <v>21Hackney</v>
      </c>
      <c r="B1914">
        <f t="shared" si="59"/>
        <v>21</v>
      </c>
      <c r="C1914" t="s">
        <v>130</v>
      </c>
      <c r="D1914" t="s">
        <v>648</v>
      </c>
      <c r="E1914">
        <v>64</v>
      </c>
      <c r="F1914" t="s">
        <v>3495</v>
      </c>
      <c r="G1914" t="s">
        <v>3496</v>
      </c>
      <c r="H1914" t="s">
        <v>557</v>
      </c>
      <c r="J1914" t="s">
        <v>532</v>
      </c>
      <c r="K1914">
        <v>30000</v>
      </c>
      <c r="L1914">
        <v>0</v>
      </c>
      <c r="M1914" t="s">
        <v>660</v>
      </c>
    </row>
    <row r="1915" spans="1:13" x14ac:dyDescent="0.3">
      <c r="A1915" t="str">
        <f t="shared" si="58"/>
        <v>22Hackney</v>
      </c>
      <c r="B1915">
        <f t="shared" si="59"/>
        <v>22</v>
      </c>
      <c r="C1915" t="s">
        <v>130</v>
      </c>
      <c r="D1915" t="s">
        <v>648</v>
      </c>
      <c r="E1915">
        <v>65</v>
      </c>
      <c r="F1915" t="s">
        <v>3497</v>
      </c>
      <c r="G1915" t="s">
        <v>3498</v>
      </c>
      <c r="H1915" t="s">
        <v>634</v>
      </c>
      <c r="J1915" t="s">
        <v>554</v>
      </c>
      <c r="K1915">
        <v>30000</v>
      </c>
      <c r="L1915">
        <v>0</v>
      </c>
      <c r="M1915" t="s">
        <v>660</v>
      </c>
    </row>
    <row r="1916" spans="1:13" x14ac:dyDescent="0.3">
      <c r="A1916" t="str">
        <f t="shared" si="58"/>
        <v>23Hackney</v>
      </c>
      <c r="B1916">
        <f t="shared" si="59"/>
        <v>23</v>
      </c>
      <c r="C1916" t="s">
        <v>130</v>
      </c>
      <c r="D1916" t="s">
        <v>648</v>
      </c>
      <c r="E1916">
        <v>66</v>
      </c>
      <c r="F1916" t="s">
        <v>1316</v>
      </c>
      <c r="G1916" t="s">
        <v>3499</v>
      </c>
      <c r="H1916" t="s">
        <v>613</v>
      </c>
      <c r="I1916" t="s">
        <v>540</v>
      </c>
      <c r="J1916" t="s">
        <v>532</v>
      </c>
      <c r="K1916">
        <v>201000</v>
      </c>
      <c r="L1916">
        <v>0</v>
      </c>
      <c r="M1916" t="s">
        <v>660</v>
      </c>
    </row>
    <row r="1917" spans="1:13" x14ac:dyDescent="0.3">
      <c r="A1917" t="str">
        <f t="shared" si="58"/>
        <v>24Hackney</v>
      </c>
      <c r="B1917">
        <f t="shared" si="59"/>
        <v>24</v>
      </c>
      <c r="C1917" t="s">
        <v>130</v>
      </c>
      <c r="D1917" t="s">
        <v>648</v>
      </c>
      <c r="E1917">
        <v>67</v>
      </c>
      <c r="F1917" t="s">
        <v>3500</v>
      </c>
      <c r="G1917" t="s">
        <v>3501</v>
      </c>
      <c r="H1917" t="s">
        <v>528</v>
      </c>
      <c r="I1917" t="s">
        <v>575</v>
      </c>
      <c r="J1917" t="s">
        <v>554</v>
      </c>
      <c r="K1917">
        <v>39859</v>
      </c>
      <c r="L1917">
        <v>240</v>
      </c>
      <c r="M1917" t="s">
        <v>682</v>
      </c>
    </row>
    <row r="1918" spans="1:13" x14ac:dyDescent="0.3">
      <c r="A1918" t="str">
        <f t="shared" si="58"/>
        <v>25Hackney</v>
      </c>
      <c r="B1918">
        <f t="shared" si="59"/>
        <v>25</v>
      </c>
      <c r="C1918" t="s">
        <v>130</v>
      </c>
      <c r="D1918" t="s">
        <v>648</v>
      </c>
      <c r="E1918">
        <v>68</v>
      </c>
      <c r="F1918" t="s">
        <v>3502</v>
      </c>
      <c r="G1918" t="s">
        <v>3503</v>
      </c>
      <c r="H1918" t="s">
        <v>613</v>
      </c>
      <c r="I1918" t="s">
        <v>626</v>
      </c>
      <c r="J1918" t="s">
        <v>532</v>
      </c>
      <c r="K1918">
        <v>106834</v>
      </c>
      <c r="L1918">
        <v>0</v>
      </c>
      <c r="M1918" t="s">
        <v>660</v>
      </c>
    </row>
    <row r="1919" spans="1:13" x14ac:dyDescent="0.3">
      <c r="A1919" t="str">
        <f t="shared" si="58"/>
        <v>26Hackney</v>
      </c>
      <c r="B1919">
        <f t="shared" si="59"/>
        <v>26</v>
      </c>
      <c r="C1919" t="s">
        <v>130</v>
      </c>
      <c r="D1919" t="s">
        <v>648</v>
      </c>
      <c r="E1919">
        <v>69</v>
      </c>
      <c r="F1919" t="s">
        <v>3504</v>
      </c>
      <c r="G1919" t="s">
        <v>3505</v>
      </c>
      <c r="H1919" t="s">
        <v>630</v>
      </c>
      <c r="I1919" t="s">
        <v>557</v>
      </c>
      <c r="J1919" t="s">
        <v>532</v>
      </c>
      <c r="K1919">
        <v>65000</v>
      </c>
      <c r="L1919">
        <v>3</v>
      </c>
      <c r="M1919" t="s">
        <v>651</v>
      </c>
    </row>
    <row r="1920" spans="1:13" x14ac:dyDescent="0.3">
      <c r="A1920" t="str">
        <f t="shared" si="58"/>
        <v>27Hackney</v>
      </c>
      <c r="B1920">
        <f t="shared" si="59"/>
        <v>27</v>
      </c>
      <c r="C1920" t="s">
        <v>130</v>
      </c>
      <c r="D1920" t="s">
        <v>648</v>
      </c>
      <c r="E1920">
        <v>52</v>
      </c>
      <c r="F1920" t="s">
        <v>3506</v>
      </c>
      <c r="G1920" t="s">
        <v>3507</v>
      </c>
      <c r="H1920" t="s">
        <v>605</v>
      </c>
      <c r="I1920" t="s">
        <v>579</v>
      </c>
      <c r="J1920" t="s">
        <v>532</v>
      </c>
      <c r="K1920">
        <v>23000</v>
      </c>
      <c r="L1920">
        <v>0</v>
      </c>
      <c r="M1920" t="s">
        <v>660</v>
      </c>
    </row>
    <row r="1921" spans="1:13" x14ac:dyDescent="0.3">
      <c r="A1921" t="str">
        <f t="shared" si="58"/>
        <v>1Stoke-on-Trent</v>
      </c>
      <c r="B1921">
        <f t="shared" si="59"/>
        <v>1</v>
      </c>
      <c r="C1921" t="s">
        <v>280</v>
      </c>
      <c r="D1921" t="s">
        <v>673</v>
      </c>
      <c r="E1921">
        <v>1</v>
      </c>
      <c r="F1921" t="s">
        <v>3508</v>
      </c>
      <c r="G1921" t="s">
        <v>3509</v>
      </c>
      <c r="H1921" t="s">
        <v>613</v>
      </c>
      <c r="I1921" t="s">
        <v>609</v>
      </c>
      <c r="J1921" t="s">
        <v>532</v>
      </c>
      <c r="K1921">
        <v>100000</v>
      </c>
      <c r="L1921">
        <v>0</v>
      </c>
      <c r="M1921" t="s">
        <v>660</v>
      </c>
    </row>
    <row r="1922" spans="1:13" x14ac:dyDescent="0.3">
      <c r="A1922" t="str">
        <f t="shared" si="58"/>
        <v>2Stoke-on-Trent</v>
      </c>
      <c r="B1922">
        <f t="shared" si="59"/>
        <v>2</v>
      </c>
      <c r="C1922" t="s">
        <v>280</v>
      </c>
      <c r="D1922" t="s">
        <v>673</v>
      </c>
      <c r="E1922">
        <v>1</v>
      </c>
      <c r="F1922" t="s">
        <v>3508</v>
      </c>
      <c r="G1922" t="s">
        <v>3510</v>
      </c>
      <c r="H1922" t="s">
        <v>623</v>
      </c>
      <c r="I1922" t="s">
        <v>653</v>
      </c>
      <c r="J1922" t="s">
        <v>532</v>
      </c>
      <c r="K1922">
        <v>12500</v>
      </c>
      <c r="L1922">
        <v>0</v>
      </c>
      <c r="M1922" t="s">
        <v>660</v>
      </c>
    </row>
    <row r="1923" spans="1:13" x14ac:dyDescent="0.3">
      <c r="A1923" t="str">
        <f t="shared" ref="A1923:A1979" si="60">B1923&amp;C1923</f>
        <v>3Stoke-on-Trent</v>
      </c>
      <c r="B1923">
        <f t="shared" ref="B1923:B1979" si="61">IF(C1923=C1922, B1922+1, 1)</f>
        <v>3</v>
      </c>
      <c r="C1923" t="s">
        <v>280</v>
      </c>
      <c r="D1923" t="s">
        <v>673</v>
      </c>
      <c r="E1923">
        <v>1</v>
      </c>
      <c r="F1923" t="s">
        <v>3508</v>
      </c>
      <c r="G1923" t="s">
        <v>3511</v>
      </c>
      <c r="H1923" t="s">
        <v>613</v>
      </c>
      <c r="I1923" t="s">
        <v>601</v>
      </c>
      <c r="J1923" t="s">
        <v>532</v>
      </c>
      <c r="K1923">
        <v>430036</v>
      </c>
      <c r="L1923" t="s">
        <v>653</v>
      </c>
      <c r="M1923" t="s">
        <v>660</v>
      </c>
    </row>
    <row r="1924" spans="1:13" x14ac:dyDescent="0.3">
      <c r="A1924" t="str">
        <f t="shared" si="60"/>
        <v>4Stoke-on-Trent</v>
      </c>
      <c r="B1924">
        <f t="shared" si="61"/>
        <v>4</v>
      </c>
      <c r="C1924" t="s">
        <v>280</v>
      </c>
      <c r="D1924" t="s">
        <v>673</v>
      </c>
      <c r="E1924">
        <v>1</v>
      </c>
      <c r="F1924" t="s">
        <v>3508</v>
      </c>
      <c r="G1924" t="s">
        <v>3512</v>
      </c>
      <c r="H1924" t="s">
        <v>613</v>
      </c>
      <c r="I1924" t="s">
        <v>540</v>
      </c>
      <c r="J1924" t="s">
        <v>554</v>
      </c>
      <c r="K1924">
        <v>99553</v>
      </c>
      <c r="L1924" t="s">
        <v>653</v>
      </c>
      <c r="M1924" t="s">
        <v>660</v>
      </c>
    </row>
    <row r="1925" spans="1:13" x14ac:dyDescent="0.3">
      <c r="A1925" t="str">
        <f t="shared" si="60"/>
        <v>5Stoke-on-Trent</v>
      </c>
      <c r="B1925">
        <f t="shared" si="61"/>
        <v>5</v>
      </c>
      <c r="C1925" t="s">
        <v>280</v>
      </c>
      <c r="D1925" t="s">
        <v>673</v>
      </c>
      <c r="E1925">
        <v>1</v>
      </c>
      <c r="F1925" t="s">
        <v>3508</v>
      </c>
      <c r="G1925" t="s">
        <v>3513</v>
      </c>
      <c r="H1925" t="s">
        <v>613</v>
      </c>
      <c r="I1925" t="s">
        <v>580</v>
      </c>
      <c r="J1925" t="s">
        <v>554</v>
      </c>
      <c r="K1925">
        <v>105600</v>
      </c>
      <c r="L1925" t="s">
        <v>653</v>
      </c>
      <c r="M1925" t="s">
        <v>660</v>
      </c>
    </row>
    <row r="1926" spans="1:13" x14ac:dyDescent="0.3">
      <c r="A1926" t="str">
        <f t="shared" si="60"/>
        <v>6Stoke-on-Trent</v>
      </c>
      <c r="B1926">
        <f t="shared" si="61"/>
        <v>6</v>
      </c>
      <c r="C1926" t="s">
        <v>280</v>
      </c>
      <c r="D1926" t="s">
        <v>673</v>
      </c>
      <c r="E1926">
        <v>2</v>
      </c>
      <c r="F1926" t="s">
        <v>3514</v>
      </c>
      <c r="G1926" t="s">
        <v>3515</v>
      </c>
      <c r="H1926" t="s">
        <v>557</v>
      </c>
      <c r="I1926" t="s">
        <v>653</v>
      </c>
      <c r="J1926" t="s">
        <v>554</v>
      </c>
      <c r="K1926">
        <v>158490</v>
      </c>
      <c r="L1926" t="s">
        <v>653</v>
      </c>
      <c r="M1926" t="s">
        <v>660</v>
      </c>
    </row>
    <row r="1927" spans="1:13" x14ac:dyDescent="0.3">
      <c r="A1927" t="str">
        <f t="shared" si="60"/>
        <v>7Stoke-on-Trent</v>
      </c>
      <c r="B1927">
        <f t="shared" si="61"/>
        <v>7</v>
      </c>
      <c r="C1927" t="s">
        <v>280</v>
      </c>
      <c r="D1927" t="s">
        <v>673</v>
      </c>
      <c r="E1927">
        <v>2</v>
      </c>
      <c r="F1927" t="s">
        <v>3514</v>
      </c>
      <c r="G1927" t="s">
        <v>3516</v>
      </c>
      <c r="H1927" t="s">
        <v>619</v>
      </c>
      <c r="I1927" t="s">
        <v>557</v>
      </c>
      <c r="J1927" t="s">
        <v>532</v>
      </c>
      <c r="K1927">
        <v>300000</v>
      </c>
      <c r="L1927">
        <v>9433</v>
      </c>
      <c r="M1927" t="s">
        <v>657</v>
      </c>
    </row>
    <row r="1928" spans="1:13" x14ac:dyDescent="0.3">
      <c r="A1928" t="str">
        <f t="shared" si="60"/>
        <v>8Stoke-on-Trent</v>
      </c>
      <c r="B1928">
        <f t="shared" si="61"/>
        <v>8</v>
      </c>
      <c r="C1928" t="s">
        <v>280</v>
      </c>
      <c r="D1928" t="s">
        <v>673</v>
      </c>
      <c r="E1928">
        <v>2</v>
      </c>
      <c r="F1928" t="s">
        <v>3514</v>
      </c>
      <c r="G1928" t="s">
        <v>3517</v>
      </c>
      <c r="H1928" t="s">
        <v>588</v>
      </c>
      <c r="I1928" t="s">
        <v>577</v>
      </c>
      <c r="J1928" t="s">
        <v>532</v>
      </c>
      <c r="K1928">
        <v>40000</v>
      </c>
      <c r="L1928">
        <v>0</v>
      </c>
      <c r="M1928" t="s">
        <v>660</v>
      </c>
    </row>
    <row r="1929" spans="1:13" x14ac:dyDescent="0.3">
      <c r="A1929" t="str">
        <f t="shared" si="60"/>
        <v>9Stoke-on-Trent</v>
      </c>
      <c r="B1929">
        <f t="shared" si="61"/>
        <v>9</v>
      </c>
      <c r="C1929" t="s">
        <v>280</v>
      </c>
      <c r="D1929" t="s">
        <v>673</v>
      </c>
      <c r="E1929">
        <v>2</v>
      </c>
      <c r="F1929" t="s">
        <v>3514</v>
      </c>
      <c r="G1929" t="s">
        <v>3518</v>
      </c>
      <c r="H1929" t="s">
        <v>557</v>
      </c>
      <c r="I1929" t="s">
        <v>653</v>
      </c>
      <c r="J1929" t="s">
        <v>554</v>
      </c>
      <c r="K1929">
        <v>8284</v>
      </c>
      <c r="L1929" t="s">
        <v>653</v>
      </c>
      <c r="M1929" t="s">
        <v>660</v>
      </c>
    </row>
    <row r="1930" spans="1:13" x14ac:dyDescent="0.3">
      <c r="A1930" t="str">
        <f t="shared" si="60"/>
        <v>10Stoke-on-Trent</v>
      </c>
      <c r="B1930">
        <f t="shared" si="61"/>
        <v>10</v>
      </c>
      <c r="C1930" t="s">
        <v>280</v>
      </c>
      <c r="D1930" t="s">
        <v>673</v>
      </c>
      <c r="E1930">
        <v>4</v>
      </c>
      <c r="F1930" t="s">
        <v>3519</v>
      </c>
      <c r="G1930" t="s">
        <v>3520</v>
      </c>
      <c r="H1930" t="s">
        <v>528</v>
      </c>
      <c r="I1930" t="s">
        <v>534</v>
      </c>
      <c r="J1930" t="s">
        <v>532</v>
      </c>
      <c r="K1930">
        <v>80000</v>
      </c>
      <c r="L1930">
        <v>400</v>
      </c>
      <c r="M1930" t="s">
        <v>682</v>
      </c>
    </row>
    <row r="1931" spans="1:13" x14ac:dyDescent="0.3">
      <c r="A1931" t="str">
        <f t="shared" si="60"/>
        <v>11Stoke-on-Trent</v>
      </c>
      <c r="B1931">
        <f t="shared" si="61"/>
        <v>11</v>
      </c>
      <c r="C1931" t="s">
        <v>280</v>
      </c>
      <c r="D1931" t="s">
        <v>673</v>
      </c>
      <c r="E1931">
        <v>6</v>
      </c>
      <c r="F1931" t="s">
        <v>3521</v>
      </c>
      <c r="G1931" t="s">
        <v>3522</v>
      </c>
      <c r="H1931" t="s">
        <v>557</v>
      </c>
      <c r="I1931" t="s">
        <v>653</v>
      </c>
      <c r="J1931" t="s">
        <v>554</v>
      </c>
      <c r="K1931">
        <v>559998</v>
      </c>
      <c r="L1931" t="s">
        <v>653</v>
      </c>
      <c r="M1931" t="s">
        <v>660</v>
      </c>
    </row>
    <row r="1932" spans="1:13" x14ac:dyDescent="0.3">
      <c r="A1932" t="str">
        <f t="shared" si="60"/>
        <v>12Stoke-on-Trent</v>
      </c>
      <c r="B1932">
        <f t="shared" si="61"/>
        <v>12</v>
      </c>
      <c r="C1932" t="s">
        <v>280</v>
      </c>
      <c r="D1932" t="s">
        <v>673</v>
      </c>
      <c r="E1932">
        <v>6</v>
      </c>
      <c r="F1932" t="s">
        <v>3521</v>
      </c>
      <c r="G1932" t="s">
        <v>3523</v>
      </c>
      <c r="H1932" t="s">
        <v>634</v>
      </c>
      <c r="I1932" t="s">
        <v>653</v>
      </c>
      <c r="J1932" t="s">
        <v>532</v>
      </c>
      <c r="K1932">
        <v>2325366</v>
      </c>
      <c r="L1932">
        <v>0</v>
      </c>
      <c r="M1932" t="s">
        <v>660</v>
      </c>
    </row>
    <row r="1933" spans="1:13" x14ac:dyDescent="0.3">
      <c r="A1933" t="str">
        <f t="shared" si="60"/>
        <v>13Stoke-on-Trent</v>
      </c>
      <c r="B1933">
        <f t="shared" si="61"/>
        <v>13</v>
      </c>
      <c r="C1933" t="s">
        <v>280</v>
      </c>
      <c r="D1933" t="s">
        <v>673</v>
      </c>
      <c r="E1933">
        <v>6</v>
      </c>
      <c r="F1933" t="s">
        <v>3521</v>
      </c>
      <c r="G1933" t="s">
        <v>3524</v>
      </c>
      <c r="H1933" t="s">
        <v>634</v>
      </c>
      <c r="I1933" t="s">
        <v>653</v>
      </c>
      <c r="J1933" t="s">
        <v>554</v>
      </c>
      <c r="K1933">
        <v>1767340</v>
      </c>
      <c r="L1933">
        <v>0</v>
      </c>
      <c r="M1933" t="s">
        <v>660</v>
      </c>
    </row>
    <row r="1934" spans="1:13" x14ac:dyDescent="0.3">
      <c r="A1934" t="str">
        <f t="shared" si="60"/>
        <v>14Stoke-on-Trent</v>
      </c>
      <c r="B1934">
        <f t="shared" si="61"/>
        <v>14</v>
      </c>
      <c r="C1934" t="s">
        <v>280</v>
      </c>
      <c r="D1934" t="s">
        <v>673</v>
      </c>
      <c r="E1934">
        <v>8</v>
      </c>
      <c r="F1934" t="s">
        <v>3525</v>
      </c>
      <c r="G1934" t="s">
        <v>3526</v>
      </c>
      <c r="H1934" t="s">
        <v>588</v>
      </c>
      <c r="I1934" t="s">
        <v>577</v>
      </c>
      <c r="J1934" t="s">
        <v>532</v>
      </c>
      <c r="K1934">
        <v>100000</v>
      </c>
      <c r="L1934" t="s">
        <v>653</v>
      </c>
      <c r="M1934" t="s">
        <v>660</v>
      </c>
    </row>
    <row r="1935" spans="1:13" x14ac:dyDescent="0.3">
      <c r="A1935" t="str">
        <f t="shared" si="60"/>
        <v>15Stoke-on-Trent</v>
      </c>
      <c r="B1935">
        <f t="shared" si="61"/>
        <v>15</v>
      </c>
      <c r="C1935" t="s">
        <v>280</v>
      </c>
      <c r="D1935" t="s">
        <v>673</v>
      </c>
      <c r="E1935">
        <v>9</v>
      </c>
      <c r="F1935" t="s">
        <v>3527</v>
      </c>
      <c r="G1935" t="s">
        <v>3528</v>
      </c>
      <c r="H1935" t="s">
        <v>605</v>
      </c>
      <c r="I1935" t="s">
        <v>608</v>
      </c>
      <c r="J1935" t="s">
        <v>554</v>
      </c>
      <c r="K1935">
        <v>55000</v>
      </c>
      <c r="L1935" t="s">
        <v>653</v>
      </c>
      <c r="M1935" t="s">
        <v>660</v>
      </c>
    </row>
    <row r="1936" spans="1:13" x14ac:dyDescent="0.3">
      <c r="A1936" t="str">
        <f t="shared" si="60"/>
        <v>16Stoke-on-Trent</v>
      </c>
      <c r="B1936">
        <f t="shared" si="61"/>
        <v>16</v>
      </c>
      <c r="C1936" t="s">
        <v>280</v>
      </c>
      <c r="D1936" t="s">
        <v>673</v>
      </c>
      <c r="E1936">
        <v>6</v>
      </c>
      <c r="F1936" t="s">
        <v>3521</v>
      </c>
      <c r="G1936" t="s">
        <v>3529</v>
      </c>
      <c r="H1936" t="s">
        <v>557</v>
      </c>
      <c r="I1936" t="s">
        <v>653</v>
      </c>
      <c r="J1936" t="s">
        <v>532</v>
      </c>
      <c r="K1936">
        <v>210000</v>
      </c>
      <c r="L1936" t="s">
        <v>653</v>
      </c>
      <c r="M1936" t="s">
        <v>660</v>
      </c>
    </row>
    <row r="1937" spans="1:13" x14ac:dyDescent="0.3">
      <c r="A1937" t="str">
        <f t="shared" si="60"/>
        <v>1Stockton-on-Tees</v>
      </c>
      <c r="B1937">
        <f t="shared" si="61"/>
        <v>1</v>
      </c>
      <c r="C1937" t="s">
        <v>278</v>
      </c>
      <c r="D1937" t="s">
        <v>729</v>
      </c>
      <c r="E1937">
        <v>50</v>
      </c>
      <c r="F1937" t="s">
        <v>2608</v>
      </c>
      <c r="G1937" t="s">
        <v>3530</v>
      </c>
      <c r="H1937" t="s">
        <v>528</v>
      </c>
      <c r="I1937" t="s">
        <v>575</v>
      </c>
      <c r="J1937" t="s">
        <v>554</v>
      </c>
      <c r="K1937">
        <v>92000</v>
      </c>
      <c r="L1937">
        <v>337</v>
      </c>
      <c r="M1937" t="s">
        <v>682</v>
      </c>
    </row>
    <row r="1938" spans="1:13" x14ac:dyDescent="0.3">
      <c r="A1938" t="str">
        <f t="shared" si="60"/>
        <v>2Stockton-on-Tees</v>
      </c>
      <c r="B1938">
        <f t="shared" si="61"/>
        <v>2</v>
      </c>
      <c r="C1938" t="s">
        <v>278</v>
      </c>
      <c r="D1938" t="s">
        <v>729</v>
      </c>
      <c r="E1938">
        <v>51</v>
      </c>
      <c r="F1938" t="s">
        <v>1796</v>
      </c>
      <c r="G1938" t="s">
        <v>3531</v>
      </c>
      <c r="H1938" t="s">
        <v>613</v>
      </c>
      <c r="I1938" t="s">
        <v>580</v>
      </c>
      <c r="J1938" t="s">
        <v>554</v>
      </c>
      <c r="K1938">
        <v>18000</v>
      </c>
      <c r="L1938">
        <v>0</v>
      </c>
      <c r="M1938" t="s">
        <v>660</v>
      </c>
    </row>
    <row r="1939" spans="1:13" x14ac:dyDescent="0.3">
      <c r="A1939" t="str">
        <f t="shared" si="60"/>
        <v>3Stockton-on-Tees</v>
      </c>
      <c r="B1939">
        <f t="shared" si="61"/>
        <v>3</v>
      </c>
      <c r="C1939" t="s">
        <v>278</v>
      </c>
      <c r="D1939" t="s">
        <v>729</v>
      </c>
      <c r="E1939">
        <v>52</v>
      </c>
      <c r="F1939" t="s">
        <v>3532</v>
      </c>
      <c r="G1939" t="s">
        <v>1804</v>
      </c>
      <c r="H1939" t="s">
        <v>639</v>
      </c>
      <c r="I1939" t="s">
        <v>653</v>
      </c>
      <c r="J1939" t="s">
        <v>554</v>
      </c>
      <c r="K1939">
        <v>204000</v>
      </c>
      <c r="L1939">
        <v>4</v>
      </c>
      <c r="M1939" t="s">
        <v>654</v>
      </c>
    </row>
    <row r="1940" spans="1:13" x14ac:dyDescent="0.3">
      <c r="A1940" t="str">
        <f t="shared" si="60"/>
        <v>4Stockton-on-Tees</v>
      </c>
      <c r="B1940">
        <f t="shared" si="61"/>
        <v>4</v>
      </c>
      <c r="C1940" t="s">
        <v>278</v>
      </c>
      <c r="D1940" t="s">
        <v>729</v>
      </c>
      <c r="E1940">
        <v>53</v>
      </c>
      <c r="F1940" t="s">
        <v>3533</v>
      </c>
      <c r="G1940" t="s">
        <v>1801</v>
      </c>
      <c r="H1940" t="s">
        <v>557</v>
      </c>
      <c r="I1940" t="s">
        <v>653</v>
      </c>
      <c r="J1940" t="s">
        <v>554</v>
      </c>
      <c r="K1940">
        <v>129000</v>
      </c>
      <c r="L1940">
        <v>0</v>
      </c>
      <c r="M1940" t="s">
        <v>660</v>
      </c>
    </row>
    <row r="1941" spans="1:13" x14ac:dyDescent="0.3">
      <c r="A1941" t="str">
        <f t="shared" si="60"/>
        <v>5Stockton-on-Tees</v>
      </c>
      <c r="B1941">
        <f t="shared" si="61"/>
        <v>5</v>
      </c>
      <c r="C1941" t="s">
        <v>278</v>
      </c>
      <c r="D1941" t="s">
        <v>729</v>
      </c>
      <c r="E1941">
        <v>54</v>
      </c>
      <c r="F1941" t="s">
        <v>1802</v>
      </c>
      <c r="G1941" t="s">
        <v>3534</v>
      </c>
      <c r="H1941" t="s">
        <v>613</v>
      </c>
      <c r="I1941" t="s">
        <v>580</v>
      </c>
      <c r="J1941" t="s">
        <v>554</v>
      </c>
      <c r="K1941">
        <v>103000</v>
      </c>
      <c r="L1941">
        <v>0</v>
      </c>
      <c r="M1941" t="s">
        <v>660</v>
      </c>
    </row>
    <row r="1942" spans="1:13" x14ac:dyDescent="0.3">
      <c r="A1942" t="str">
        <f t="shared" si="60"/>
        <v>6Stockton-on-Tees</v>
      </c>
      <c r="B1942">
        <f t="shared" si="61"/>
        <v>6</v>
      </c>
      <c r="C1942" t="s">
        <v>278</v>
      </c>
      <c r="D1942" t="s">
        <v>729</v>
      </c>
      <c r="E1942">
        <v>55</v>
      </c>
      <c r="F1942" t="s">
        <v>1798</v>
      </c>
      <c r="G1942" t="s">
        <v>3535</v>
      </c>
      <c r="H1942" t="s">
        <v>613</v>
      </c>
      <c r="I1942" t="s">
        <v>609</v>
      </c>
      <c r="J1942" t="s">
        <v>554</v>
      </c>
      <c r="K1942">
        <v>60101</v>
      </c>
      <c r="L1942">
        <v>0</v>
      </c>
      <c r="M1942" t="s">
        <v>660</v>
      </c>
    </row>
    <row r="1943" spans="1:13" x14ac:dyDescent="0.3">
      <c r="A1943" t="str">
        <f t="shared" si="60"/>
        <v>7Stockton-on-Tees</v>
      </c>
      <c r="B1943">
        <f t="shared" si="61"/>
        <v>7</v>
      </c>
      <c r="C1943" t="s">
        <v>278</v>
      </c>
      <c r="D1943" t="s">
        <v>729</v>
      </c>
      <c r="E1943">
        <v>56</v>
      </c>
      <c r="F1943" t="s">
        <v>3536</v>
      </c>
      <c r="G1943" t="s">
        <v>3537</v>
      </c>
      <c r="H1943" t="s">
        <v>630</v>
      </c>
      <c r="I1943" t="s">
        <v>543</v>
      </c>
      <c r="J1943" t="s">
        <v>554</v>
      </c>
      <c r="K1943">
        <v>63183</v>
      </c>
      <c r="L1943">
        <v>14</v>
      </c>
      <c r="M1943" t="s">
        <v>651</v>
      </c>
    </row>
    <row r="1944" spans="1:13" x14ac:dyDescent="0.3">
      <c r="A1944" t="str">
        <f t="shared" si="60"/>
        <v>8Stockton-on-Tees</v>
      </c>
      <c r="B1944">
        <f t="shared" si="61"/>
        <v>8</v>
      </c>
      <c r="C1944" t="s">
        <v>278</v>
      </c>
      <c r="D1944" t="s">
        <v>729</v>
      </c>
      <c r="E1944">
        <v>57</v>
      </c>
      <c r="F1944" t="s">
        <v>3536</v>
      </c>
      <c r="G1944" t="s">
        <v>3537</v>
      </c>
      <c r="H1944" t="s">
        <v>630</v>
      </c>
      <c r="I1944" t="s">
        <v>543</v>
      </c>
      <c r="J1944" t="s">
        <v>532</v>
      </c>
      <c r="K1944">
        <v>1616817</v>
      </c>
      <c r="L1944">
        <v>341</v>
      </c>
      <c r="M1944" t="s">
        <v>651</v>
      </c>
    </row>
    <row r="1945" spans="1:13" x14ac:dyDescent="0.3">
      <c r="A1945" t="str">
        <f t="shared" si="60"/>
        <v>9Stockton-on-Tees</v>
      </c>
      <c r="B1945">
        <f t="shared" si="61"/>
        <v>9</v>
      </c>
      <c r="C1945" t="s">
        <v>278</v>
      </c>
      <c r="D1945" t="s">
        <v>729</v>
      </c>
      <c r="E1945">
        <v>58</v>
      </c>
      <c r="F1945" t="s">
        <v>3538</v>
      </c>
      <c r="G1945" t="s">
        <v>3538</v>
      </c>
      <c r="H1945" t="s">
        <v>619</v>
      </c>
      <c r="I1945" t="s">
        <v>563</v>
      </c>
      <c r="J1945" t="s">
        <v>532</v>
      </c>
      <c r="K1945">
        <v>22000</v>
      </c>
      <c r="L1945">
        <v>1048</v>
      </c>
      <c r="M1945" t="s">
        <v>657</v>
      </c>
    </row>
    <row r="1946" spans="1:13" x14ac:dyDescent="0.3">
      <c r="A1946" t="str">
        <f t="shared" si="60"/>
        <v>10Stockton-on-Tees</v>
      </c>
      <c r="B1946">
        <f t="shared" si="61"/>
        <v>10</v>
      </c>
      <c r="C1946" t="s">
        <v>278</v>
      </c>
      <c r="D1946" t="s">
        <v>729</v>
      </c>
      <c r="E1946">
        <v>60</v>
      </c>
      <c r="F1946" t="s">
        <v>3539</v>
      </c>
      <c r="G1946" t="s">
        <v>3539</v>
      </c>
      <c r="H1946" t="s">
        <v>571</v>
      </c>
      <c r="I1946" t="s">
        <v>557</v>
      </c>
      <c r="J1946" t="s">
        <v>532</v>
      </c>
      <c r="K1946">
        <v>37000</v>
      </c>
      <c r="L1946">
        <v>50</v>
      </c>
      <c r="M1946" t="s">
        <v>719</v>
      </c>
    </row>
    <row r="1947" spans="1:13" x14ac:dyDescent="0.3">
      <c r="A1947" t="str">
        <f t="shared" si="60"/>
        <v>11Stockton-on-Tees</v>
      </c>
      <c r="B1947">
        <f t="shared" si="61"/>
        <v>11</v>
      </c>
      <c r="C1947" t="s">
        <v>278</v>
      </c>
      <c r="D1947" t="s">
        <v>729</v>
      </c>
      <c r="E1947">
        <v>44</v>
      </c>
      <c r="F1947" t="s">
        <v>3540</v>
      </c>
      <c r="G1947" t="s">
        <v>3541</v>
      </c>
      <c r="H1947" t="s">
        <v>528</v>
      </c>
      <c r="I1947" t="s">
        <v>534</v>
      </c>
      <c r="J1947" t="s">
        <v>554</v>
      </c>
      <c r="K1947">
        <v>132000</v>
      </c>
      <c r="L1947">
        <v>100</v>
      </c>
      <c r="M1947" t="s">
        <v>682</v>
      </c>
    </row>
    <row r="1948" spans="1:13" x14ac:dyDescent="0.3">
      <c r="A1948" t="str">
        <f t="shared" si="60"/>
        <v>12Stockton-on-Tees</v>
      </c>
      <c r="B1948">
        <f t="shared" si="61"/>
        <v>12</v>
      </c>
      <c r="C1948" t="s">
        <v>278</v>
      </c>
      <c r="D1948" t="s">
        <v>729</v>
      </c>
      <c r="E1948">
        <v>61</v>
      </c>
      <c r="F1948" t="s">
        <v>3542</v>
      </c>
      <c r="G1948" t="s">
        <v>3543</v>
      </c>
      <c r="H1948" t="s">
        <v>557</v>
      </c>
      <c r="J1948" t="s">
        <v>554</v>
      </c>
      <c r="K1948">
        <v>490109</v>
      </c>
      <c r="L1948">
        <v>0</v>
      </c>
      <c r="M1948" t="s">
        <v>660</v>
      </c>
    </row>
    <row r="1949" spans="1:13" x14ac:dyDescent="0.3">
      <c r="A1949" t="str">
        <f t="shared" si="60"/>
        <v>1Harrow</v>
      </c>
      <c r="B1949">
        <f t="shared" si="61"/>
        <v>1</v>
      </c>
      <c r="C1949" t="s">
        <v>140</v>
      </c>
      <c r="D1949" t="s">
        <v>648</v>
      </c>
      <c r="E1949">
        <v>26</v>
      </c>
      <c r="F1949" t="s">
        <v>1124</v>
      </c>
      <c r="G1949" t="s">
        <v>3544</v>
      </c>
      <c r="H1949" t="s">
        <v>638</v>
      </c>
      <c r="I1949" t="s">
        <v>595</v>
      </c>
      <c r="J1949" t="s">
        <v>554</v>
      </c>
      <c r="K1949">
        <v>372000</v>
      </c>
      <c r="L1949">
        <v>8</v>
      </c>
      <c r="M1949" t="s">
        <v>663</v>
      </c>
    </row>
    <row r="1950" spans="1:13" x14ac:dyDescent="0.3">
      <c r="A1950" t="str">
        <f t="shared" si="60"/>
        <v>2Harrow</v>
      </c>
      <c r="B1950">
        <f t="shared" si="61"/>
        <v>2</v>
      </c>
      <c r="C1950" t="s">
        <v>140</v>
      </c>
      <c r="D1950" t="s">
        <v>648</v>
      </c>
      <c r="E1950">
        <v>28</v>
      </c>
      <c r="F1950" t="s">
        <v>1124</v>
      </c>
      <c r="G1950" t="s">
        <v>3545</v>
      </c>
      <c r="H1950" t="s">
        <v>639</v>
      </c>
      <c r="I1950" t="s">
        <v>653</v>
      </c>
      <c r="J1950" t="s">
        <v>554</v>
      </c>
      <c r="K1950">
        <v>150000</v>
      </c>
      <c r="L1950" t="s">
        <v>653</v>
      </c>
      <c r="M1950" t="s">
        <v>654</v>
      </c>
    </row>
    <row r="1951" spans="1:13" x14ac:dyDescent="0.3">
      <c r="A1951" t="str">
        <f t="shared" si="60"/>
        <v>3Harrow</v>
      </c>
      <c r="B1951">
        <f t="shared" si="61"/>
        <v>3</v>
      </c>
      <c r="C1951" t="s">
        <v>140</v>
      </c>
      <c r="D1951" t="s">
        <v>648</v>
      </c>
      <c r="E1951">
        <v>29</v>
      </c>
      <c r="F1951" t="s">
        <v>1124</v>
      </c>
      <c r="G1951" t="s">
        <v>3546</v>
      </c>
      <c r="H1951" t="s">
        <v>613</v>
      </c>
      <c r="I1951" t="s">
        <v>591</v>
      </c>
      <c r="J1951" t="s">
        <v>554</v>
      </c>
      <c r="K1951">
        <v>650000</v>
      </c>
      <c r="L1951" t="s">
        <v>653</v>
      </c>
      <c r="M1951" t="s">
        <v>660</v>
      </c>
    </row>
    <row r="1952" spans="1:13" x14ac:dyDescent="0.3">
      <c r="A1952" t="str">
        <f t="shared" si="60"/>
        <v>4Harrow</v>
      </c>
      <c r="B1952">
        <f t="shared" si="61"/>
        <v>4</v>
      </c>
      <c r="C1952" t="s">
        <v>140</v>
      </c>
      <c r="D1952" t="s">
        <v>648</v>
      </c>
      <c r="E1952">
        <v>32</v>
      </c>
      <c r="F1952" t="s">
        <v>1124</v>
      </c>
      <c r="G1952" t="s">
        <v>3547</v>
      </c>
      <c r="H1952" t="s">
        <v>638</v>
      </c>
      <c r="I1952" t="s">
        <v>595</v>
      </c>
      <c r="J1952" t="s">
        <v>532</v>
      </c>
      <c r="K1952">
        <v>1557029.2139999999</v>
      </c>
      <c r="L1952">
        <v>23</v>
      </c>
      <c r="M1952" t="s">
        <v>663</v>
      </c>
    </row>
    <row r="1953" spans="1:13" x14ac:dyDescent="0.3">
      <c r="A1953" t="str">
        <f t="shared" si="60"/>
        <v>5Harrow</v>
      </c>
      <c r="B1953">
        <f t="shared" si="61"/>
        <v>5</v>
      </c>
      <c r="C1953" t="s">
        <v>140</v>
      </c>
      <c r="D1953" t="s">
        <v>648</v>
      </c>
      <c r="E1953">
        <v>37</v>
      </c>
      <c r="F1953" t="s">
        <v>843</v>
      </c>
      <c r="G1953" t="s">
        <v>844</v>
      </c>
      <c r="H1953" t="s">
        <v>630</v>
      </c>
      <c r="I1953" t="s">
        <v>543</v>
      </c>
      <c r="J1953" t="s">
        <v>554</v>
      </c>
      <c r="K1953">
        <v>1167202</v>
      </c>
      <c r="L1953">
        <v>77</v>
      </c>
      <c r="M1953" t="s">
        <v>651</v>
      </c>
    </row>
    <row r="1954" spans="1:13" x14ac:dyDescent="0.3">
      <c r="A1954" t="str">
        <f t="shared" si="60"/>
        <v>6Harrow</v>
      </c>
      <c r="B1954">
        <f t="shared" si="61"/>
        <v>6</v>
      </c>
      <c r="C1954" t="s">
        <v>140</v>
      </c>
      <c r="D1954" t="s">
        <v>648</v>
      </c>
      <c r="E1954">
        <v>38</v>
      </c>
      <c r="F1954" t="s">
        <v>847</v>
      </c>
      <c r="G1954" t="s">
        <v>848</v>
      </c>
      <c r="H1954" t="s">
        <v>630</v>
      </c>
      <c r="I1954" t="s">
        <v>543</v>
      </c>
      <c r="J1954" t="s">
        <v>554</v>
      </c>
      <c r="K1954">
        <v>120575</v>
      </c>
      <c r="L1954">
        <v>57</v>
      </c>
      <c r="M1954" t="s">
        <v>651</v>
      </c>
    </row>
    <row r="1955" spans="1:13" x14ac:dyDescent="0.3">
      <c r="A1955" t="str">
        <f t="shared" si="60"/>
        <v>7Harrow</v>
      </c>
      <c r="B1955">
        <f t="shared" si="61"/>
        <v>7</v>
      </c>
      <c r="C1955" t="s">
        <v>140</v>
      </c>
      <c r="D1955" t="s">
        <v>648</v>
      </c>
      <c r="E1955">
        <v>39</v>
      </c>
      <c r="F1955" t="s">
        <v>849</v>
      </c>
      <c r="G1955" t="s">
        <v>850</v>
      </c>
      <c r="H1955" t="s">
        <v>613</v>
      </c>
      <c r="I1955" t="s">
        <v>580</v>
      </c>
      <c r="J1955" t="s">
        <v>554</v>
      </c>
      <c r="K1955">
        <v>220584</v>
      </c>
      <c r="L1955">
        <v>0</v>
      </c>
      <c r="M1955" t="s">
        <v>660</v>
      </c>
    </row>
    <row r="1956" spans="1:13" x14ac:dyDescent="0.3">
      <c r="A1956" t="str">
        <f t="shared" si="60"/>
        <v>8Harrow</v>
      </c>
      <c r="B1956">
        <f t="shared" si="61"/>
        <v>8</v>
      </c>
      <c r="C1956" t="s">
        <v>140</v>
      </c>
      <c r="D1956" t="s">
        <v>648</v>
      </c>
      <c r="E1956">
        <v>40</v>
      </c>
      <c r="F1956" t="s">
        <v>851</v>
      </c>
      <c r="G1956" t="s">
        <v>852</v>
      </c>
      <c r="H1956" t="s">
        <v>639</v>
      </c>
      <c r="I1956" t="s">
        <v>570</v>
      </c>
      <c r="J1956" t="s">
        <v>554</v>
      </c>
      <c r="K1956">
        <v>50500</v>
      </c>
      <c r="L1956">
        <v>1</v>
      </c>
      <c r="M1956" t="s">
        <v>654</v>
      </c>
    </row>
    <row r="1957" spans="1:13" x14ac:dyDescent="0.3">
      <c r="A1957" t="str">
        <f t="shared" si="60"/>
        <v>9Harrow</v>
      </c>
      <c r="B1957">
        <f t="shared" si="61"/>
        <v>9</v>
      </c>
      <c r="C1957" t="s">
        <v>140</v>
      </c>
      <c r="D1957" t="s">
        <v>648</v>
      </c>
      <c r="E1957">
        <v>41</v>
      </c>
      <c r="F1957" t="s">
        <v>843</v>
      </c>
      <c r="G1957" t="s">
        <v>844</v>
      </c>
      <c r="H1957" t="s">
        <v>588</v>
      </c>
      <c r="I1957" t="s">
        <v>537</v>
      </c>
      <c r="J1957" t="s">
        <v>554</v>
      </c>
      <c r="K1957">
        <v>100000</v>
      </c>
      <c r="L1957">
        <v>39</v>
      </c>
      <c r="M1957" t="s">
        <v>660</v>
      </c>
    </row>
    <row r="1958" spans="1:13" x14ac:dyDescent="0.3">
      <c r="A1958" t="str">
        <f t="shared" si="60"/>
        <v>10Harrow</v>
      </c>
      <c r="B1958">
        <f t="shared" si="61"/>
        <v>10</v>
      </c>
      <c r="C1958" t="s">
        <v>140</v>
      </c>
      <c r="D1958" t="s">
        <v>648</v>
      </c>
      <c r="E1958">
        <v>42</v>
      </c>
      <c r="F1958" t="s">
        <v>843</v>
      </c>
      <c r="G1958" t="s">
        <v>3548</v>
      </c>
      <c r="H1958" t="s">
        <v>639</v>
      </c>
      <c r="I1958" t="s">
        <v>570</v>
      </c>
      <c r="J1958" t="s">
        <v>554</v>
      </c>
      <c r="K1958">
        <v>115000</v>
      </c>
      <c r="L1958">
        <v>2.5</v>
      </c>
      <c r="M1958" t="s">
        <v>654</v>
      </c>
    </row>
    <row r="1959" spans="1:13" x14ac:dyDescent="0.3">
      <c r="A1959" t="str">
        <f t="shared" si="60"/>
        <v>1East Riding of Yorkshire</v>
      </c>
      <c r="B1959">
        <f t="shared" si="61"/>
        <v>1</v>
      </c>
      <c r="C1959" t="s">
        <v>116</v>
      </c>
      <c r="D1959" t="s">
        <v>729</v>
      </c>
      <c r="E1959">
        <v>46</v>
      </c>
      <c r="F1959" t="s">
        <v>3549</v>
      </c>
      <c r="G1959" t="s">
        <v>3550</v>
      </c>
      <c r="H1959" t="s">
        <v>528</v>
      </c>
      <c r="I1959" t="s">
        <v>534</v>
      </c>
      <c r="J1959" t="s">
        <v>532</v>
      </c>
      <c r="K1959">
        <v>400000</v>
      </c>
      <c r="L1959">
        <v>800</v>
      </c>
      <c r="M1959" t="s">
        <v>682</v>
      </c>
    </row>
    <row r="1960" spans="1:13" x14ac:dyDescent="0.3">
      <c r="A1960" t="str">
        <f t="shared" si="60"/>
        <v>2East Riding of Yorkshire</v>
      </c>
      <c r="B1960">
        <f t="shared" si="61"/>
        <v>2</v>
      </c>
      <c r="C1960" t="s">
        <v>116</v>
      </c>
      <c r="D1960" t="s">
        <v>729</v>
      </c>
      <c r="E1960">
        <v>48</v>
      </c>
      <c r="F1960" t="s">
        <v>3551</v>
      </c>
      <c r="G1960" t="s">
        <v>3552</v>
      </c>
      <c r="H1960" t="s">
        <v>638</v>
      </c>
      <c r="I1960" t="s">
        <v>612</v>
      </c>
      <c r="J1960" t="s">
        <v>532</v>
      </c>
      <c r="K1960">
        <v>306000</v>
      </c>
      <c r="L1960">
        <v>20</v>
      </c>
      <c r="M1960" t="s">
        <v>663</v>
      </c>
    </row>
    <row r="1961" spans="1:13" x14ac:dyDescent="0.3">
      <c r="A1961" t="str">
        <f t="shared" si="60"/>
        <v>3East Riding of Yorkshire</v>
      </c>
      <c r="B1961">
        <f t="shared" si="61"/>
        <v>3</v>
      </c>
      <c r="C1961" t="s">
        <v>116</v>
      </c>
      <c r="D1961" t="s">
        <v>729</v>
      </c>
      <c r="E1961">
        <v>49</v>
      </c>
      <c r="F1961" t="s">
        <v>3553</v>
      </c>
      <c r="G1961" t="s">
        <v>3554</v>
      </c>
      <c r="H1961" t="s">
        <v>639</v>
      </c>
      <c r="I1961" t="s">
        <v>653</v>
      </c>
      <c r="J1961" t="s">
        <v>532</v>
      </c>
      <c r="K1961">
        <v>473000</v>
      </c>
      <c r="L1961">
        <v>0</v>
      </c>
      <c r="M1961" t="s">
        <v>654</v>
      </c>
    </row>
    <row r="1962" spans="1:13" x14ac:dyDescent="0.3">
      <c r="A1962" t="str">
        <f t="shared" si="60"/>
        <v>4East Riding of Yorkshire</v>
      </c>
      <c r="B1962">
        <f t="shared" si="61"/>
        <v>4</v>
      </c>
      <c r="C1962" t="s">
        <v>116</v>
      </c>
      <c r="D1962" t="s">
        <v>729</v>
      </c>
      <c r="E1962">
        <v>50</v>
      </c>
      <c r="F1962" t="s">
        <v>3555</v>
      </c>
      <c r="G1962" t="s">
        <v>3556</v>
      </c>
      <c r="H1962" t="s">
        <v>619</v>
      </c>
      <c r="I1962" t="s">
        <v>581</v>
      </c>
      <c r="J1962" t="s">
        <v>532</v>
      </c>
      <c r="K1962">
        <v>1536451</v>
      </c>
      <c r="L1962">
        <v>5850</v>
      </c>
      <c r="M1962" t="s">
        <v>657</v>
      </c>
    </row>
    <row r="1963" spans="1:13" x14ac:dyDescent="0.3">
      <c r="A1963" t="str">
        <f t="shared" si="60"/>
        <v>5East Riding of Yorkshire</v>
      </c>
      <c r="B1963">
        <f t="shared" si="61"/>
        <v>5</v>
      </c>
      <c r="C1963" t="s">
        <v>116</v>
      </c>
      <c r="D1963" t="s">
        <v>729</v>
      </c>
      <c r="E1963">
        <v>56</v>
      </c>
      <c r="F1963" t="s">
        <v>3557</v>
      </c>
      <c r="G1963" t="s">
        <v>3558</v>
      </c>
      <c r="H1963" t="s">
        <v>630</v>
      </c>
      <c r="I1963" t="s">
        <v>565</v>
      </c>
      <c r="J1963" t="s">
        <v>554</v>
      </c>
      <c r="K1963">
        <v>252705</v>
      </c>
      <c r="L1963">
        <v>100</v>
      </c>
      <c r="M1963" t="s">
        <v>651</v>
      </c>
    </row>
    <row r="1964" spans="1:13" x14ac:dyDescent="0.3">
      <c r="A1964" t="str">
        <f t="shared" si="60"/>
        <v>6East Riding of Yorkshire</v>
      </c>
      <c r="B1964">
        <f t="shared" si="61"/>
        <v>6</v>
      </c>
      <c r="C1964" t="s">
        <v>116</v>
      </c>
      <c r="D1964" t="s">
        <v>729</v>
      </c>
      <c r="E1964">
        <v>57</v>
      </c>
      <c r="F1964" t="s">
        <v>3559</v>
      </c>
      <c r="G1964" t="s">
        <v>3560</v>
      </c>
      <c r="H1964" t="s">
        <v>630</v>
      </c>
      <c r="I1964" t="s">
        <v>565</v>
      </c>
      <c r="J1964" t="s">
        <v>554</v>
      </c>
      <c r="K1964">
        <v>100000</v>
      </c>
      <c r="L1964">
        <v>30</v>
      </c>
      <c r="M1964" t="s">
        <v>651</v>
      </c>
    </row>
    <row r="1965" spans="1:13" x14ac:dyDescent="0.3">
      <c r="A1965" t="str">
        <f t="shared" si="60"/>
        <v>7East Riding of Yorkshire</v>
      </c>
      <c r="B1965">
        <f t="shared" si="61"/>
        <v>7</v>
      </c>
      <c r="C1965" t="s">
        <v>116</v>
      </c>
      <c r="D1965" t="s">
        <v>729</v>
      </c>
      <c r="E1965">
        <v>58</v>
      </c>
      <c r="F1965" t="s">
        <v>3561</v>
      </c>
      <c r="G1965" t="s">
        <v>3562</v>
      </c>
      <c r="H1965" t="s">
        <v>630</v>
      </c>
      <c r="I1965" t="s">
        <v>565</v>
      </c>
      <c r="J1965" t="s">
        <v>554</v>
      </c>
      <c r="K1965">
        <v>89000</v>
      </c>
      <c r="L1965">
        <v>52</v>
      </c>
      <c r="M1965" t="s">
        <v>651</v>
      </c>
    </row>
    <row r="1966" spans="1:13" x14ac:dyDescent="0.3">
      <c r="A1966" t="str">
        <f t="shared" si="60"/>
        <v>8East Riding of Yorkshire</v>
      </c>
      <c r="B1966">
        <f t="shared" si="61"/>
        <v>8</v>
      </c>
      <c r="C1966" t="s">
        <v>116</v>
      </c>
      <c r="D1966" t="s">
        <v>729</v>
      </c>
      <c r="E1966">
        <v>59</v>
      </c>
      <c r="F1966" t="s">
        <v>3563</v>
      </c>
      <c r="G1966" t="s">
        <v>3564</v>
      </c>
      <c r="H1966" t="s">
        <v>619</v>
      </c>
      <c r="I1966" t="s">
        <v>563</v>
      </c>
      <c r="J1966" t="s">
        <v>554</v>
      </c>
      <c r="K1966">
        <v>1000000</v>
      </c>
      <c r="L1966">
        <v>520</v>
      </c>
      <c r="M1966" t="s">
        <v>657</v>
      </c>
    </row>
    <row r="1967" spans="1:13" x14ac:dyDescent="0.3">
      <c r="A1967" t="str">
        <f t="shared" si="60"/>
        <v>9East Riding of Yorkshire</v>
      </c>
      <c r="B1967">
        <f t="shared" si="61"/>
        <v>9</v>
      </c>
      <c r="C1967" t="s">
        <v>116</v>
      </c>
      <c r="D1967" t="s">
        <v>729</v>
      </c>
      <c r="E1967">
        <v>60</v>
      </c>
      <c r="F1967" t="s">
        <v>3565</v>
      </c>
      <c r="G1967" t="s">
        <v>3566</v>
      </c>
      <c r="H1967" t="s">
        <v>613</v>
      </c>
      <c r="I1967" t="s">
        <v>562</v>
      </c>
      <c r="J1967" t="s">
        <v>554</v>
      </c>
      <c r="K1967">
        <v>25000</v>
      </c>
      <c r="L1967">
        <v>0</v>
      </c>
      <c r="M1967" t="s">
        <v>660</v>
      </c>
    </row>
    <row r="1968" spans="1:13" x14ac:dyDescent="0.3">
      <c r="A1968" t="str">
        <f t="shared" si="60"/>
        <v>10East Riding of Yorkshire</v>
      </c>
      <c r="B1968">
        <f t="shared" si="61"/>
        <v>10</v>
      </c>
      <c r="C1968" t="s">
        <v>116</v>
      </c>
      <c r="D1968" t="s">
        <v>729</v>
      </c>
      <c r="E1968">
        <v>61</v>
      </c>
      <c r="F1968" t="s">
        <v>3567</v>
      </c>
      <c r="G1968" t="s">
        <v>3568</v>
      </c>
      <c r="H1968" t="s">
        <v>613</v>
      </c>
      <c r="I1968" t="s">
        <v>562</v>
      </c>
      <c r="J1968" t="s">
        <v>554</v>
      </c>
      <c r="K1968">
        <v>20000</v>
      </c>
      <c r="L1968">
        <v>0</v>
      </c>
      <c r="M1968" t="s">
        <v>660</v>
      </c>
    </row>
    <row r="1969" spans="1:13" x14ac:dyDescent="0.3">
      <c r="A1969" t="str">
        <f t="shared" si="60"/>
        <v>11East Riding of Yorkshire</v>
      </c>
      <c r="B1969">
        <f t="shared" si="61"/>
        <v>11</v>
      </c>
      <c r="C1969" t="s">
        <v>116</v>
      </c>
      <c r="D1969" t="s">
        <v>729</v>
      </c>
      <c r="E1969">
        <v>62</v>
      </c>
      <c r="F1969" t="s">
        <v>3569</v>
      </c>
      <c r="G1969" t="s">
        <v>3570</v>
      </c>
      <c r="H1969" t="s">
        <v>588</v>
      </c>
      <c r="I1969" t="s">
        <v>557</v>
      </c>
      <c r="J1969" t="s">
        <v>554</v>
      </c>
      <c r="K1969">
        <v>13500</v>
      </c>
      <c r="L1969">
        <v>0</v>
      </c>
      <c r="M1969" t="s">
        <v>660</v>
      </c>
    </row>
    <row r="1970" spans="1:13" x14ac:dyDescent="0.3">
      <c r="A1970" t="str">
        <f t="shared" si="60"/>
        <v>12East Riding of Yorkshire</v>
      </c>
      <c r="B1970">
        <f t="shared" si="61"/>
        <v>12</v>
      </c>
      <c r="C1970" t="s">
        <v>116</v>
      </c>
      <c r="D1970" t="s">
        <v>729</v>
      </c>
      <c r="E1970">
        <v>63</v>
      </c>
      <c r="F1970" t="s">
        <v>3571</v>
      </c>
      <c r="G1970" t="s">
        <v>3572</v>
      </c>
      <c r="H1970" t="s">
        <v>588</v>
      </c>
      <c r="I1970" t="s">
        <v>577</v>
      </c>
      <c r="J1970" t="s">
        <v>554</v>
      </c>
      <c r="K1970">
        <v>10500</v>
      </c>
      <c r="L1970">
        <v>0</v>
      </c>
      <c r="M1970" t="s">
        <v>660</v>
      </c>
    </row>
    <row r="1971" spans="1:13" x14ac:dyDescent="0.3">
      <c r="A1971" t="str">
        <f t="shared" si="60"/>
        <v>13East Riding of Yorkshire</v>
      </c>
      <c r="B1971">
        <f t="shared" si="61"/>
        <v>13</v>
      </c>
      <c r="C1971" t="s">
        <v>116</v>
      </c>
      <c r="D1971" t="s">
        <v>729</v>
      </c>
      <c r="E1971">
        <v>64</v>
      </c>
      <c r="F1971" t="s">
        <v>3573</v>
      </c>
      <c r="G1971" t="s">
        <v>3574</v>
      </c>
      <c r="H1971" t="s">
        <v>605</v>
      </c>
      <c r="I1971" t="s">
        <v>579</v>
      </c>
      <c r="J1971" t="s">
        <v>554</v>
      </c>
      <c r="K1971">
        <v>75000</v>
      </c>
      <c r="L1971">
        <v>0</v>
      </c>
      <c r="M1971" t="s">
        <v>660</v>
      </c>
    </row>
    <row r="1972" spans="1:13" x14ac:dyDescent="0.3">
      <c r="A1972" t="str">
        <f t="shared" si="60"/>
        <v>14East Riding of Yorkshire</v>
      </c>
      <c r="B1972">
        <f t="shared" si="61"/>
        <v>14</v>
      </c>
      <c r="C1972" t="s">
        <v>116</v>
      </c>
      <c r="D1972" t="s">
        <v>729</v>
      </c>
      <c r="E1972">
        <v>65</v>
      </c>
      <c r="F1972" t="s">
        <v>3575</v>
      </c>
      <c r="G1972" t="s">
        <v>3576</v>
      </c>
      <c r="H1972" t="s">
        <v>605</v>
      </c>
      <c r="I1972" t="s">
        <v>625</v>
      </c>
      <c r="J1972" t="s">
        <v>554</v>
      </c>
      <c r="K1972">
        <v>50000</v>
      </c>
      <c r="L1972">
        <v>0</v>
      </c>
      <c r="M1972" t="s">
        <v>660</v>
      </c>
    </row>
    <row r="1973" spans="1:13" x14ac:dyDescent="0.3">
      <c r="A1973" t="str">
        <f t="shared" si="60"/>
        <v>15East Riding of Yorkshire</v>
      </c>
      <c r="B1973">
        <f t="shared" si="61"/>
        <v>15</v>
      </c>
      <c r="C1973" t="s">
        <v>116</v>
      </c>
      <c r="D1973" t="s">
        <v>729</v>
      </c>
      <c r="E1973">
        <v>66</v>
      </c>
      <c r="F1973" t="s">
        <v>3577</v>
      </c>
      <c r="G1973" t="s">
        <v>3578</v>
      </c>
      <c r="H1973" t="s">
        <v>588</v>
      </c>
      <c r="I1973" t="s">
        <v>577</v>
      </c>
      <c r="J1973" t="s">
        <v>554</v>
      </c>
      <c r="K1973">
        <v>100000</v>
      </c>
      <c r="L1973">
        <v>0</v>
      </c>
      <c r="M1973" t="s">
        <v>660</v>
      </c>
    </row>
    <row r="1974" spans="1:13" x14ac:dyDescent="0.3">
      <c r="A1974" t="str">
        <f t="shared" si="60"/>
        <v>16East Riding of Yorkshire</v>
      </c>
      <c r="B1974">
        <f t="shared" si="61"/>
        <v>16</v>
      </c>
      <c r="C1974" t="s">
        <v>116</v>
      </c>
      <c r="D1974" t="s">
        <v>729</v>
      </c>
      <c r="E1974">
        <v>67</v>
      </c>
      <c r="F1974" t="s">
        <v>789</v>
      </c>
      <c r="G1974" t="s">
        <v>3579</v>
      </c>
      <c r="H1974" t="s">
        <v>588</v>
      </c>
      <c r="I1974" t="s">
        <v>577</v>
      </c>
      <c r="J1974" t="s">
        <v>554</v>
      </c>
      <c r="K1974">
        <v>50000</v>
      </c>
      <c r="L1974">
        <v>0</v>
      </c>
      <c r="M1974" t="s">
        <v>660</v>
      </c>
    </row>
    <row r="1975" spans="1:13" x14ac:dyDescent="0.3">
      <c r="A1975" t="str">
        <f t="shared" si="60"/>
        <v>17East Riding of Yorkshire</v>
      </c>
      <c r="B1975">
        <f t="shared" si="61"/>
        <v>17</v>
      </c>
      <c r="C1975" t="s">
        <v>116</v>
      </c>
      <c r="D1975" t="s">
        <v>729</v>
      </c>
      <c r="E1975">
        <v>68</v>
      </c>
      <c r="F1975" t="s">
        <v>3580</v>
      </c>
      <c r="G1975" t="s">
        <v>3581</v>
      </c>
      <c r="H1975" t="s">
        <v>588</v>
      </c>
      <c r="I1975" t="s">
        <v>577</v>
      </c>
      <c r="J1975" t="s">
        <v>554</v>
      </c>
      <c r="K1975">
        <v>20000</v>
      </c>
      <c r="L1975">
        <v>0</v>
      </c>
      <c r="M1975" t="s">
        <v>660</v>
      </c>
    </row>
    <row r="1976" spans="1:13" x14ac:dyDescent="0.3">
      <c r="A1976" t="str">
        <f t="shared" si="60"/>
        <v>18East Riding of Yorkshire</v>
      </c>
      <c r="B1976">
        <f t="shared" si="61"/>
        <v>18</v>
      </c>
      <c r="C1976" t="s">
        <v>116</v>
      </c>
      <c r="D1976" t="s">
        <v>729</v>
      </c>
      <c r="E1976">
        <v>69</v>
      </c>
      <c r="F1976" t="s">
        <v>3582</v>
      </c>
      <c r="G1976" t="s">
        <v>3583</v>
      </c>
      <c r="H1976" t="s">
        <v>613</v>
      </c>
      <c r="I1976" t="s">
        <v>562</v>
      </c>
      <c r="J1976" t="s">
        <v>554</v>
      </c>
      <c r="K1976">
        <v>30000</v>
      </c>
      <c r="L1976">
        <v>0</v>
      </c>
      <c r="M1976" t="s">
        <v>660</v>
      </c>
    </row>
    <row r="1977" spans="1:13" x14ac:dyDescent="0.3">
      <c r="A1977" t="str">
        <f t="shared" si="60"/>
        <v>19East Riding of Yorkshire</v>
      </c>
      <c r="B1977">
        <f t="shared" si="61"/>
        <v>19</v>
      </c>
      <c r="C1977" t="s">
        <v>116</v>
      </c>
      <c r="D1977" t="s">
        <v>729</v>
      </c>
      <c r="E1977">
        <v>70</v>
      </c>
      <c r="F1977" t="s">
        <v>795</v>
      </c>
      <c r="G1977" t="s">
        <v>3584</v>
      </c>
      <c r="H1977" t="s">
        <v>623</v>
      </c>
      <c r="J1977" t="s">
        <v>554</v>
      </c>
      <c r="K1977">
        <v>100000</v>
      </c>
      <c r="L1977">
        <v>0</v>
      </c>
      <c r="M1977" t="s">
        <v>660</v>
      </c>
    </row>
    <row r="1978" spans="1:13" x14ac:dyDescent="0.3">
      <c r="A1978" t="str">
        <f t="shared" si="60"/>
        <v>20East Riding of Yorkshire</v>
      </c>
      <c r="B1978">
        <f t="shared" si="61"/>
        <v>20</v>
      </c>
      <c r="C1978" t="s">
        <v>116</v>
      </c>
      <c r="D1978" t="s">
        <v>729</v>
      </c>
      <c r="E1978">
        <v>71</v>
      </c>
      <c r="F1978" t="s">
        <v>797</v>
      </c>
      <c r="G1978" t="s">
        <v>3585</v>
      </c>
      <c r="H1978" t="s">
        <v>588</v>
      </c>
      <c r="I1978" t="s">
        <v>577</v>
      </c>
      <c r="J1978" t="s">
        <v>554</v>
      </c>
      <c r="K1978">
        <v>50000</v>
      </c>
      <c r="L1978">
        <v>0</v>
      </c>
      <c r="M1978" t="s">
        <v>660</v>
      </c>
    </row>
    <row r="1979" spans="1:13" x14ac:dyDescent="0.3">
      <c r="A1979" t="str">
        <f t="shared" si="60"/>
        <v>21East Riding of Yorkshire</v>
      </c>
      <c r="B1979">
        <f t="shared" si="61"/>
        <v>21</v>
      </c>
      <c r="C1979" t="s">
        <v>116</v>
      </c>
      <c r="D1979" t="s">
        <v>729</v>
      </c>
      <c r="E1979">
        <v>72</v>
      </c>
      <c r="F1979" t="s">
        <v>3586</v>
      </c>
      <c r="G1979" t="s">
        <v>3587</v>
      </c>
      <c r="H1979" t="s">
        <v>630</v>
      </c>
      <c r="I1979" t="s">
        <v>565</v>
      </c>
      <c r="J1979" t="s">
        <v>554</v>
      </c>
      <c r="K1979">
        <v>840936</v>
      </c>
      <c r="L1979">
        <v>208</v>
      </c>
      <c r="M1979" t="s">
        <v>651</v>
      </c>
    </row>
  </sheetData>
  <autoFilter ref="A1:M1979" xr:uid="{00202E6B-879D-4381-997D-D92010704BB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A08E-BF27-4CB2-B68B-8928EC15D736}">
  <sheetPr codeName="Sheet3">
    <tabColor rgb="FFFFFF00"/>
  </sheetPr>
  <dimension ref="A3:C18"/>
  <sheetViews>
    <sheetView topLeftCell="A5" workbookViewId="0">
      <selection activeCell="C9" sqref="C9"/>
    </sheetView>
  </sheetViews>
  <sheetFormatPr defaultRowHeight="14.4" x14ac:dyDescent="0.3"/>
  <cols>
    <col min="1" max="1" width="68.5546875" customWidth="1"/>
    <col min="2" max="2" width="62.5546875" customWidth="1"/>
  </cols>
  <sheetData>
    <row r="3" spans="1:3" x14ac:dyDescent="0.3">
      <c r="A3" s="30" t="s">
        <v>3588</v>
      </c>
    </row>
    <row r="4" spans="1:3" ht="43.2" customHeight="1" x14ac:dyDescent="0.3">
      <c r="A4" s="115" t="s">
        <v>3589</v>
      </c>
      <c r="B4" s="116"/>
    </row>
    <row r="5" spans="1:3" ht="28.95" customHeight="1" x14ac:dyDescent="0.3">
      <c r="A5" s="117" t="s">
        <v>3590</v>
      </c>
      <c r="B5" s="118"/>
    </row>
    <row r="6" spans="1:3" ht="40.950000000000003" customHeight="1" x14ac:dyDescent="0.3">
      <c r="A6" s="29" t="s">
        <v>3591</v>
      </c>
      <c r="B6" s="29" t="s">
        <v>647</v>
      </c>
    </row>
    <row r="7" spans="1:3" x14ac:dyDescent="0.3">
      <c r="A7" s="28" t="s">
        <v>528</v>
      </c>
      <c r="B7" s="28" t="s">
        <v>682</v>
      </c>
      <c r="C7">
        <f>VLOOKUP(A7, sch!$A$30:$B$49,2, FALSE)</f>
        <v>1</v>
      </c>
    </row>
    <row r="8" spans="1:3" x14ac:dyDescent="0.3">
      <c r="A8" s="28" t="s">
        <v>619</v>
      </c>
      <c r="B8" s="28" t="s">
        <v>657</v>
      </c>
      <c r="C8">
        <f>VLOOKUP(A8, sch!$A$30:$B$49,2, FALSE)</f>
        <v>8</v>
      </c>
    </row>
    <row r="9" spans="1:3" x14ac:dyDescent="0.3">
      <c r="A9" s="28" t="s">
        <v>630</v>
      </c>
      <c r="B9" s="28" t="s">
        <v>651</v>
      </c>
      <c r="C9">
        <f>VLOOKUP(A9, sch!$A$30:$B$49,2, FALSE)</f>
        <v>11</v>
      </c>
    </row>
    <row r="10" spans="1:3" x14ac:dyDescent="0.3">
      <c r="A10" s="28" t="s">
        <v>631</v>
      </c>
      <c r="B10" s="28" t="s">
        <v>525</v>
      </c>
      <c r="C10">
        <f>VLOOKUP(A10, sch!$A$30:$B$49,2, FALSE)</f>
        <v>12</v>
      </c>
    </row>
    <row r="11" spans="1:3" x14ac:dyDescent="0.3">
      <c r="A11" s="28" t="s">
        <v>638</v>
      </c>
      <c r="B11" s="28" t="s">
        <v>3592</v>
      </c>
      <c r="C11">
        <f>VLOOKUP(A11, sch!$A$30:$B$49,2, FALSE)</f>
        <v>17</v>
      </c>
    </row>
    <row r="12" spans="1:3" x14ac:dyDescent="0.3">
      <c r="A12" s="28" t="s">
        <v>597</v>
      </c>
      <c r="B12" s="28" t="s">
        <v>2739</v>
      </c>
      <c r="C12">
        <f>VLOOKUP(A12, sch!$A$30:$B$49,2, FALSE)</f>
        <v>5</v>
      </c>
    </row>
    <row r="13" spans="1:3" x14ac:dyDescent="0.3">
      <c r="A13" s="28" t="s">
        <v>2271</v>
      </c>
      <c r="B13" s="28" t="s">
        <v>654</v>
      </c>
      <c r="C13">
        <f>VLOOKUP(A13, sch!$A$30:$B$49,2, FALSE)</f>
        <v>18</v>
      </c>
    </row>
    <row r="14" spans="1:3" x14ac:dyDescent="0.3">
      <c r="A14" s="28" t="s">
        <v>571</v>
      </c>
      <c r="B14" s="28" t="s">
        <v>719</v>
      </c>
      <c r="C14">
        <f>VLOOKUP(A14, sch!$A$30:$B$49,2, FALSE)</f>
        <v>3</v>
      </c>
    </row>
    <row r="15" spans="1:3" ht="43.2" customHeight="1" x14ac:dyDescent="0.3">
      <c r="A15" s="119" t="s">
        <v>3593</v>
      </c>
      <c r="B15" s="120"/>
    </row>
    <row r="16" spans="1:3" ht="43.2" customHeight="1" x14ac:dyDescent="0.3">
      <c r="A16" s="121" t="s">
        <v>3594</v>
      </c>
      <c r="B16" s="122"/>
    </row>
    <row r="17" spans="1:2" ht="57.6" customHeight="1" x14ac:dyDescent="0.3">
      <c r="A17" s="121" t="s">
        <v>3595</v>
      </c>
      <c r="B17" s="122"/>
    </row>
    <row r="18" spans="1:2" ht="57.6" customHeight="1" x14ac:dyDescent="0.3">
      <c r="A18" s="113" t="s">
        <v>3596</v>
      </c>
      <c r="B18" s="114"/>
    </row>
  </sheetData>
  <mergeCells count="6">
    <mergeCell ref="A18:B18"/>
    <mergeCell ref="A4:B4"/>
    <mergeCell ref="A5:B5"/>
    <mergeCell ref="A15:B15"/>
    <mergeCell ref="A16:B16"/>
    <mergeCell ref="A17:B17"/>
  </mergeCells>
  <hyperlinks>
    <hyperlink ref="A3" location="RANGE!A1" display="6. Spend and Activity" xr:uid="{FEBABCED-3B4A-4AC1-BD02-15A4425DC43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0ECFA-734E-4C6F-9F5D-BE0B5B512109}">
  <sheetPr codeName="Sheet23">
    <tabColor rgb="FF00B0F0"/>
  </sheetPr>
  <dimension ref="A1:D39"/>
  <sheetViews>
    <sheetView zoomScale="90" workbookViewId="0">
      <selection activeCell="D12" sqref="D12"/>
    </sheetView>
  </sheetViews>
  <sheetFormatPr defaultRowHeight="14.4" x14ac:dyDescent="0.3"/>
  <cols>
    <col min="2" max="4" width="28.44140625" customWidth="1"/>
  </cols>
  <sheetData>
    <row r="1" spans="1:4" x14ac:dyDescent="0.3">
      <c r="A1" s="8" t="s">
        <v>3597</v>
      </c>
      <c r="B1" s="8" t="s">
        <v>377</v>
      </c>
      <c r="C1" s="8" t="s">
        <v>3598</v>
      </c>
      <c r="D1" s="8" t="s">
        <v>647</v>
      </c>
    </row>
    <row r="2" spans="1:4" x14ac:dyDescent="0.3">
      <c r="A2" t="str">
        <f>B2&amp;C2</f>
        <v>Administration</v>
      </c>
      <c r="B2" t="s">
        <v>1166</v>
      </c>
      <c r="D2" t="s">
        <v>3599</v>
      </c>
    </row>
    <row r="3" spans="1:4" x14ac:dyDescent="0.3">
      <c r="A3" t="str">
        <f t="shared" ref="A3:A39" si="0">B3&amp;C3</f>
        <v>Contigency</v>
      </c>
      <c r="B3" t="s">
        <v>2925</v>
      </c>
      <c r="D3" t="s">
        <v>3599</v>
      </c>
    </row>
    <row r="4" spans="1:4" x14ac:dyDescent="0.3">
      <c r="A4" t="str">
        <f t="shared" si="0"/>
        <v>Other</v>
      </c>
      <c r="B4" t="s">
        <v>557</v>
      </c>
      <c r="D4" t="s">
        <v>3599</v>
      </c>
    </row>
    <row r="5" spans="1:4" x14ac:dyDescent="0.3">
      <c r="A5" t="str">
        <f t="shared" si="0"/>
        <v>Local recruitment initiatives</v>
      </c>
      <c r="B5" t="s">
        <v>570</v>
      </c>
      <c r="D5" t="s">
        <v>3600</v>
      </c>
    </row>
    <row r="6" spans="1:4" x14ac:dyDescent="0.3">
      <c r="A6" t="str">
        <f t="shared" si="0"/>
        <v>Assistive Technologies and EquipmentTelecare</v>
      </c>
      <c r="B6" t="s">
        <v>528</v>
      </c>
      <c r="C6" t="s">
        <v>3601</v>
      </c>
      <c r="D6" t="s">
        <v>3602</v>
      </c>
    </row>
    <row r="7" spans="1:4" x14ac:dyDescent="0.3">
      <c r="A7" t="str">
        <f t="shared" si="0"/>
        <v>Assistive Technologies and EquipmentCommunity based equipment</v>
      </c>
      <c r="B7" t="s">
        <v>528</v>
      </c>
      <c r="C7" t="s">
        <v>575</v>
      </c>
      <c r="D7" t="s">
        <v>3602</v>
      </c>
    </row>
    <row r="8" spans="1:4" x14ac:dyDescent="0.3">
      <c r="A8" t="str">
        <f t="shared" si="0"/>
        <v>Assistive Technologies and EquipmentOther</v>
      </c>
      <c r="B8" t="s">
        <v>528</v>
      </c>
      <c r="C8" t="s">
        <v>557</v>
      </c>
      <c r="D8" t="s">
        <v>3602</v>
      </c>
    </row>
    <row r="9" spans="1:4" x14ac:dyDescent="0.3">
      <c r="A9" t="str">
        <f t="shared" si="0"/>
        <v>Home Care or Domiciliary CareDomiciliary Care Packages</v>
      </c>
      <c r="B9" t="s">
        <v>619</v>
      </c>
      <c r="C9" t="s">
        <v>3603</v>
      </c>
      <c r="D9" t="s">
        <v>3604</v>
      </c>
    </row>
    <row r="10" spans="1:4" x14ac:dyDescent="0.3">
      <c r="A10" t="str">
        <f t="shared" si="0"/>
        <v>Home Care or Domiciliary CareDomiciliary Care to support hospital discharge</v>
      </c>
      <c r="B10" t="s">
        <v>619</v>
      </c>
      <c r="C10" t="s">
        <v>3605</v>
      </c>
      <c r="D10" t="s">
        <v>3604</v>
      </c>
    </row>
    <row r="11" spans="1:4" x14ac:dyDescent="0.3">
      <c r="A11" t="str">
        <f t="shared" si="0"/>
        <v>Home Care or Domiciliary CareDomiciliary care workforce development</v>
      </c>
      <c r="B11" t="s">
        <v>619</v>
      </c>
      <c r="C11" t="s">
        <v>592</v>
      </c>
      <c r="D11" t="s">
        <v>3604</v>
      </c>
    </row>
    <row r="12" spans="1:4" x14ac:dyDescent="0.3">
      <c r="A12" t="str">
        <f t="shared" si="0"/>
        <v>Home Care or Domiciliary CareOther</v>
      </c>
      <c r="B12" t="s">
        <v>619</v>
      </c>
      <c r="C12" t="s">
        <v>557</v>
      </c>
      <c r="D12" t="s">
        <v>3604</v>
      </c>
    </row>
    <row r="13" spans="1:4" x14ac:dyDescent="0.3">
      <c r="A13" t="str">
        <f t="shared" si="0"/>
        <v>Bed Based Intermediate Care ServicesStep down (discharge to assess pathway 2)</v>
      </c>
      <c r="B13" t="s">
        <v>921</v>
      </c>
      <c r="C13" t="s">
        <v>3606</v>
      </c>
      <c r="D13" t="s">
        <v>663</v>
      </c>
    </row>
    <row r="14" spans="1:4" x14ac:dyDescent="0.3">
      <c r="A14" t="str">
        <f t="shared" si="0"/>
        <v>Bed Based Intermediate Care ServicesOther</v>
      </c>
      <c r="B14" t="s">
        <v>921</v>
      </c>
      <c r="C14" t="s">
        <v>557</v>
      </c>
      <c r="D14" t="s">
        <v>663</v>
      </c>
    </row>
    <row r="15" spans="1:4" x14ac:dyDescent="0.3">
      <c r="A15" t="str">
        <f t="shared" si="0"/>
        <v>Reablement in a Person’s Own HomeReablement to support to discharge – step down</v>
      </c>
      <c r="B15" t="s">
        <v>930</v>
      </c>
      <c r="C15" t="s">
        <v>3607</v>
      </c>
      <c r="D15" t="s">
        <v>3604</v>
      </c>
    </row>
    <row r="16" spans="1:4" x14ac:dyDescent="0.3">
      <c r="A16" t="str">
        <f t="shared" si="0"/>
        <v>Reablement in a Person’s Own HomeReablement service accepting community and discharge</v>
      </c>
      <c r="B16" t="s">
        <v>930</v>
      </c>
      <c r="C16" t="s">
        <v>3608</v>
      </c>
      <c r="D16" t="s">
        <v>3604</v>
      </c>
    </row>
    <row r="17" spans="1:4" x14ac:dyDescent="0.3">
      <c r="A17" t="str">
        <f t="shared" si="0"/>
        <v>Reablement in a Person’s Own HomeOther</v>
      </c>
      <c r="B17" t="s">
        <v>930</v>
      </c>
      <c r="C17" t="s">
        <v>557</v>
      </c>
      <c r="D17" t="s">
        <v>3604</v>
      </c>
    </row>
    <row r="18" spans="1:4" x14ac:dyDescent="0.3">
      <c r="A18" t="str">
        <f t="shared" si="0"/>
        <v>Residential PlacementsCare home</v>
      </c>
      <c r="B18" t="s">
        <v>638</v>
      </c>
      <c r="C18" t="s">
        <v>595</v>
      </c>
      <c r="D18" t="s">
        <v>663</v>
      </c>
    </row>
    <row r="19" spans="1:4" x14ac:dyDescent="0.3">
      <c r="A19" t="str">
        <f t="shared" si="0"/>
        <v>Residential PlacementsNursing home</v>
      </c>
      <c r="B19" t="s">
        <v>638</v>
      </c>
      <c r="C19" t="s">
        <v>604</v>
      </c>
      <c r="D19" t="s">
        <v>663</v>
      </c>
    </row>
    <row r="20" spans="1:4" x14ac:dyDescent="0.3">
      <c r="A20" t="str">
        <f t="shared" si="0"/>
        <v>Residential PlacementsDischarge from hospital (with reablement) to long term care</v>
      </c>
      <c r="B20" t="s">
        <v>638</v>
      </c>
      <c r="C20" t="s">
        <v>3609</v>
      </c>
      <c r="D20" t="s">
        <v>663</v>
      </c>
    </row>
    <row r="21" spans="1:4" x14ac:dyDescent="0.3">
      <c r="A21" t="str">
        <f t="shared" si="0"/>
        <v>Residential PlacementsOther</v>
      </c>
      <c r="B21" t="s">
        <v>638</v>
      </c>
      <c r="C21" t="s">
        <v>557</v>
      </c>
      <c r="D21" t="s">
        <v>663</v>
      </c>
    </row>
    <row r="22" spans="1:4" x14ac:dyDescent="0.3">
      <c r="A22" t="str">
        <f t="shared" si="0"/>
        <v>Increase hours worked by existing workforceChildcare costs</v>
      </c>
      <c r="B22" t="s">
        <v>587</v>
      </c>
      <c r="C22" t="s">
        <v>3610</v>
      </c>
      <c r="D22" t="s">
        <v>3611</v>
      </c>
    </row>
    <row r="23" spans="1:4" x14ac:dyDescent="0.3">
      <c r="A23" t="str">
        <f t="shared" si="0"/>
        <v>Increase hours worked by existing workforceOvertime for existing staff.</v>
      </c>
      <c r="B23" t="s">
        <v>587</v>
      </c>
      <c r="C23" t="s">
        <v>3612</v>
      </c>
      <c r="D23" t="s">
        <v>3611</v>
      </c>
    </row>
    <row r="24" spans="1:4" x14ac:dyDescent="0.3">
      <c r="A24" t="str">
        <f t="shared" si="0"/>
        <v>Improve retention of existing workforceRetention bonuses for existing care staff</v>
      </c>
      <c r="B24" t="s">
        <v>548</v>
      </c>
      <c r="C24" t="s">
        <v>3613</v>
      </c>
      <c r="D24" t="s">
        <v>3614</v>
      </c>
    </row>
    <row r="25" spans="1:4" x14ac:dyDescent="0.3">
      <c r="A25" t="str">
        <f t="shared" si="0"/>
        <v>Improve retention of existing workforceIncentive payments</v>
      </c>
      <c r="B25" t="s">
        <v>548</v>
      </c>
      <c r="C25" t="s">
        <v>3615</v>
      </c>
      <c r="D25" t="s">
        <v>3614</v>
      </c>
    </row>
    <row r="26" spans="1:4" x14ac:dyDescent="0.3">
      <c r="A26" t="str">
        <f t="shared" si="0"/>
        <v>Improve retention of existing workforceWellbeing measures</v>
      </c>
      <c r="B26" t="s">
        <v>548</v>
      </c>
      <c r="C26" t="s">
        <v>3616</v>
      </c>
      <c r="D26" t="s">
        <v>3614</v>
      </c>
    </row>
    <row r="27" spans="1:4" x14ac:dyDescent="0.3">
      <c r="A27" t="str">
        <f t="shared" si="0"/>
        <v>Improve retention of existing workforceBringing forward planned pay increases</v>
      </c>
      <c r="B27" t="s">
        <v>548</v>
      </c>
      <c r="C27" t="s">
        <v>3617</v>
      </c>
      <c r="D27" t="s">
        <v>3614</v>
      </c>
    </row>
    <row r="28" spans="1:4" x14ac:dyDescent="0.3">
      <c r="A28" t="str">
        <f t="shared" si="0"/>
        <v>Additional or redeployed capacity from current care workersCosts of agency staff</v>
      </c>
      <c r="B28" t="s">
        <v>596</v>
      </c>
      <c r="C28" t="s">
        <v>3618</v>
      </c>
      <c r="D28" t="s">
        <v>3611</v>
      </c>
    </row>
    <row r="29" spans="1:4" x14ac:dyDescent="0.3">
      <c r="A29" t="str">
        <f t="shared" si="0"/>
        <v>Additional or redeployed capacity from current care workersLocal staff banks</v>
      </c>
      <c r="B29" t="s">
        <v>596</v>
      </c>
      <c r="C29" t="s">
        <v>3619</v>
      </c>
      <c r="D29" t="s">
        <v>3611</v>
      </c>
    </row>
    <row r="30" spans="1:4" x14ac:dyDescent="0.3">
      <c r="A30" t="str">
        <f t="shared" si="0"/>
        <v>Additional or redeployed capacity from current care workersRedeploy other local authority staff</v>
      </c>
      <c r="B30" t="s">
        <v>596</v>
      </c>
      <c r="C30" t="s">
        <v>3620</v>
      </c>
      <c r="D30" t="s">
        <v>3611</v>
      </c>
    </row>
    <row r="31" spans="1:4" x14ac:dyDescent="0.3">
      <c r="A31" t="str">
        <f t="shared" si="0"/>
        <v>Local recruitment initiatives</v>
      </c>
      <c r="B31" t="s">
        <v>570</v>
      </c>
      <c r="D31" t="s">
        <v>3600</v>
      </c>
    </row>
    <row r="32" spans="1:4" x14ac:dyDescent="0.3">
      <c r="A32" t="str">
        <f t="shared" si="0"/>
        <v>Assistive Technologies and Equipment</v>
      </c>
      <c r="B32" t="s">
        <v>528</v>
      </c>
      <c r="D32" t="s">
        <v>3602</v>
      </c>
    </row>
    <row r="33" spans="1:4" x14ac:dyDescent="0.3">
      <c r="A33" t="str">
        <f t="shared" si="0"/>
        <v>Home Care or Domiciliary Care</v>
      </c>
      <c r="B33" t="s">
        <v>619</v>
      </c>
      <c r="D33" t="s">
        <v>3604</v>
      </c>
    </row>
    <row r="34" spans="1:4" x14ac:dyDescent="0.3">
      <c r="A34" t="str">
        <f t="shared" si="0"/>
        <v>Bed Based Intermediate Care Services</v>
      </c>
      <c r="B34" t="s">
        <v>921</v>
      </c>
      <c r="D34" t="s">
        <v>663</v>
      </c>
    </row>
    <row r="35" spans="1:4" x14ac:dyDescent="0.3">
      <c r="A35" t="str">
        <f t="shared" si="0"/>
        <v>Reablement in a Person’s Own Home</v>
      </c>
      <c r="B35" t="s">
        <v>930</v>
      </c>
      <c r="D35" t="s">
        <v>3604</v>
      </c>
    </row>
    <row r="36" spans="1:4" x14ac:dyDescent="0.3">
      <c r="A36" t="str">
        <f t="shared" si="0"/>
        <v>Residential Placements</v>
      </c>
      <c r="B36" t="s">
        <v>638</v>
      </c>
      <c r="D36" t="s">
        <v>663</v>
      </c>
    </row>
    <row r="37" spans="1:4" x14ac:dyDescent="0.3">
      <c r="A37" t="str">
        <f t="shared" si="0"/>
        <v>Increase hours worked by existing workforce</v>
      </c>
      <c r="B37" t="s">
        <v>587</v>
      </c>
      <c r="D37" t="s">
        <v>3611</v>
      </c>
    </row>
    <row r="38" spans="1:4" x14ac:dyDescent="0.3">
      <c r="A38" t="str">
        <f t="shared" si="0"/>
        <v>Improve retention of existing workforce</v>
      </c>
      <c r="B38" t="s">
        <v>548</v>
      </c>
      <c r="D38" t="s">
        <v>3614</v>
      </c>
    </row>
    <row r="39" spans="1:4" x14ac:dyDescent="0.3">
      <c r="A39" t="str">
        <f t="shared" si="0"/>
        <v>Additional or redeployed capacity from current care workers</v>
      </c>
      <c r="B39" t="s">
        <v>596</v>
      </c>
      <c r="D39" t="s">
        <v>3611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ad2f829-d27b-4b66-86f0-7328853a73db">
      <UserInfo>
        <DisplayName>Jane Lord [LEFT]</DisplayName>
        <AccountId>23</AccountId>
        <AccountType/>
      </UserInfo>
      <UserInfo>
        <DisplayName>Priya Oomahdat</DisplayName>
        <AccountId>374</AccountId>
        <AccountType/>
      </UserInfo>
    </SharedWithUsers>
    <_ip_UnifiedCompliancePolicyUIAction xmlns="6ad2f829-d27b-4b66-86f0-7328853a73db" xsi:nil="true"/>
    <_ip_UnifiedCompliancePolicyProperties xmlns="6ad2f829-d27b-4b66-86f0-7328853a73db" xsi:nil="true"/>
    <Number xmlns="8f2f712d-ef84-4a0c-a767-25f386b9ae5b" xsi:nil="true"/>
    <email_x0020_msg xmlns="8f2f712d-ef84-4a0c-a767-25f386b9ae5b" xsi:nil="true"/>
    <lcf76f155ced4ddcb4097134ff3c332f xmlns="8f2f712d-ef84-4a0c-a767-25f386b9ae5b">
      <Terms xmlns="http://schemas.microsoft.com/office/infopath/2007/PartnerControls"/>
    </lcf76f155ced4ddcb4097134ff3c332f>
    <TaxCatchAll xmlns="6ad2f829-d27b-4b66-86f0-7328853a73db" xsi:nil="true"/>
    <Order0 xmlns="8f2f712d-ef84-4a0c-a767-25f386b9ae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798D1DEF96C347AE94AA2ED4903EE8" ma:contentTypeVersion="25" ma:contentTypeDescription="Create a new document." ma:contentTypeScope="" ma:versionID="c8ebd094d41ba6a8de24bd9198bc3332">
  <xsd:schema xmlns:xsd="http://www.w3.org/2001/XMLSchema" xmlns:xs="http://www.w3.org/2001/XMLSchema" xmlns:p="http://schemas.microsoft.com/office/2006/metadata/properties" xmlns:ns2="8f2f712d-ef84-4a0c-a767-25f386b9ae5b" xmlns:ns3="6ad2f829-d27b-4b66-86f0-7328853a73db" targetNamespace="http://schemas.microsoft.com/office/2006/metadata/properties" ma:root="true" ma:fieldsID="65878128d9df196f81a1e29b55bb287f" ns2:_="" ns3:_="">
    <xsd:import namespace="8f2f712d-ef84-4a0c-a767-25f386b9ae5b"/>
    <xsd:import namespace="6ad2f829-d27b-4b66-86f0-7328853a73db"/>
    <xsd:element name="properties">
      <xsd:complexType>
        <xsd:sequence>
          <xsd:element name="documentManagement">
            <xsd:complexType>
              <xsd:all>
                <xsd:element ref="ns2:Number" minOccurs="0"/>
                <xsd:element ref="ns2:Order0" minOccurs="0"/>
                <xsd:element ref="ns2:email_x0020_msg" minOccurs="0"/>
                <xsd:element ref="ns3:_ip_UnifiedCompliancePolicyProperties" minOccurs="0"/>
                <xsd:element ref="ns3: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f712d-ef84-4a0c-a767-25f386b9ae5b" elementFormDefault="qualified">
    <xsd:import namespace="http://schemas.microsoft.com/office/2006/documentManagement/types"/>
    <xsd:import namespace="http://schemas.microsoft.com/office/infopath/2007/PartnerControls"/>
    <xsd:element name="Number" ma:index="6" nillable="true" ma:displayName="Number" ma:internalName="Number" ma:readOnly="false" ma:percentage="FALSE">
      <xsd:simpleType>
        <xsd:restriction base="dms:Number"/>
      </xsd:simpleType>
    </xsd:element>
    <xsd:element name="Order0" ma:index="7" nillable="true" ma:displayName="Order" ma:format="DateTime" ma:internalName="Order0" ma:readOnly="false">
      <xsd:simpleType>
        <xsd:restriction base="dms:DateTime"/>
      </xsd:simpleType>
    </xsd:element>
    <xsd:element name="email_x0020_msg" ma:index="8" nillable="true" ma:displayName="email msg" ma:internalName="email_x0020_msg" ma:readOnly="false">
      <xsd:simpleType>
        <xsd:restriction base="dms:Note">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d2f829-d27b-4b66-86f0-7328853a73db"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internalName="_ip_UnifiedCompliancePolicyProperties" ma:readOnly="false">
      <xsd:simpleType>
        <xsd:restriction base="dms:Note"/>
      </xsd:simpleType>
    </xsd:element>
    <xsd:element name="_ip_UnifiedCompliancePolicyUIAction" ma:index="12" nillable="true" ma:displayName="Unified Compliance Policy UI Action" ma:hidden="true" ma:internalName="_ip_UnifiedCompliancePolicyUIAction" ma:readOnly="false">
      <xsd:simpleType>
        <xsd:restriction base="dms:Text"/>
      </xsd:simpleType>
    </xsd:element>
    <xsd:element name="TaxCatchAll" ma:index="19" nillable="true" ma:displayName="Taxonomy Catch All Column" ma:hidden="true" ma:list="{a5493892-6758-49eb-91bd-7b891e8a8628}" ma:internalName="TaxCatchAll" ma:showField="CatchAllData" ma:web="6ad2f829-d27b-4b66-86f0-7328853a73db">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E1E3CC7-4AD7-4591-9044-CF354EC206C6}">
  <ds:schemaRefs>
    <ds:schemaRef ds:uri="http://schemas.microsoft.com/sharepoint/v3/contenttype/forms"/>
  </ds:schemaRefs>
</ds:datastoreItem>
</file>

<file path=customXml/itemProps2.xml><?xml version="1.0" encoding="utf-8"?>
<ds:datastoreItem xmlns:ds="http://schemas.openxmlformats.org/officeDocument/2006/customXml" ds:itemID="{9D22F371-EF3F-465B-A314-A213510F02BF}">
  <ds:schemaRefs>
    <ds:schemaRef ds:uri="http://schemas.microsoft.com/office/2006/metadata/properties"/>
    <ds:schemaRef ds:uri="http://schemas.microsoft.com/office/infopath/2007/PartnerControls"/>
    <ds:schemaRef ds:uri="6ad2f829-d27b-4b66-86f0-7328853a73db"/>
    <ds:schemaRef ds:uri="8f2f712d-ef84-4a0c-a767-25f386b9ae5b"/>
  </ds:schemaRefs>
</ds:datastoreItem>
</file>

<file path=customXml/itemProps3.xml><?xml version="1.0" encoding="utf-8"?>
<ds:datastoreItem xmlns:ds="http://schemas.openxmlformats.org/officeDocument/2006/customXml" ds:itemID="{5BAA21C5-280C-4B52-8AC3-3CD5186FA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f712d-ef84-4a0c-a767-25f386b9ae5b"/>
    <ds:schemaRef ds:uri="6ad2f829-d27b-4b66-86f0-7328853a7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D83A32-3F27-4989-ABBD-F81FC59CA7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Guidance</vt:lpstr>
      <vt:lpstr>2. Cover</vt:lpstr>
      <vt:lpstr>3. Spend and activity</vt:lpstr>
      <vt:lpstr>sch</vt:lpstr>
      <vt:lpstr>24-25 Plan Spend(tb update)</vt:lpstr>
      <vt:lpstr>units lookup</vt:lpstr>
      <vt:lpstr>units...</vt:lpstr>
      <vt:lpstr>'2. 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Johan</dc:creator>
  <cp:keywords/>
  <dc:description/>
  <cp:lastModifiedBy>Gary Collier</cp:lastModifiedBy>
  <cp:revision/>
  <dcterms:created xsi:type="dcterms:W3CDTF">2018-11-22T10:49:45Z</dcterms:created>
  <dcterms:modified xsi:type="dcterms:W3CDTF">2024-08-23T10:06:41Z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0x010100B9798D1DEF96C347AE94AA2ED4903EE8</vt:lpwstr>
  </property>
  <property fmtid="{D5CDD505-2E9C-101B-9397-08002B2CF9AE}" pid="3" name="MediaServiceImageTags">
    <vt:lpwstr/>
  </property>
  <property fmtid="{D5CDD505-2E9C-101B-9397-08002B2CF9AE}" pid="4" name="_ExtendedDescription">
    <vt:lpwstr/>
  </property>
  <property fmtid="{D5CDD505-2E9C-101B-9397-08002B2CF9AE}" pid="5" name="MSIP_Label_7a8edf35-91ea-44e1-afab-38c462b39a0c_Enabled">
    <vt:lpwstr>true</vt:lpwstr>
  </property>
  <property fmtid="{D5CDD505-2E9C-101B-9397-08002B2CF9AE}" pid="6" name="MSIP_Label_7a8edf35-91ea-44e1-afab-38c462b39a0c_SetDate">
    <vt:lpwstr>2024-07-31T15:09:52Z</vt:lpwstr>
  </property>
  <property fmtid="{D5CDD505-2E9C-101B-9397-08002B2CF9AE}" pid="7" name="MSIP_Label_7a8edf35-91ea-44e1-afab-38c462b39a0c_Method">
    <vt:lpwstr>Standard</vt:lpwstr>
  </property>
  <property fmtid="{D5CDD505-2E9C-101B-9397-08002B2CF9AE}" pid="8" name="MSIP_Label_7a8edf35-91ea-44e1-afab-38c462b39a0c_Name">
    <vt:lpwstr>Official</vt:lpwstr>
  </property>
  <property fmtid="{D5CDD505-2E9C-101B-9397-08002B2CF9AE}" pid="9" name="MSIP_Label_7a8edf35-91ea-44e1-afab-38c462b39a0c_SiteId">
    <vt:lpwstr>aaacb679-c381-48fb-b320-f9d581ee948f</vt:lpwstr>
  </property>
  <property fmtid="{D5CDD505-2E9C-101B-9397-08002B2CF9AE}" pid="10" name="MSIP_Label_7a8edf35-91ea-44e1-afab-38c462b39a0c_ActionId">
    <vt:lpwstr>effff2d5-c8c3-418f-b05e-a459ac92fedc</vt:lpwstr>
  </property>
  <property fmtid="{D5CDD505-2E9C-101B-9397-08002B2CF9AE}" pid="11" name="MSIP_Label_7a8edf35-91ea-44e1-afab-38c462b39a0c_ContentBits">
    <vt:lpwstr>0</vt:lpwstr>
  </property>
</Properties>
</file>